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2\odbory\inv\Májová 29\Rozpočet\"/>
    </mc:Choice>
  </mc:AlternateContent>
  <bookViews>
    <workbookView xWindow="0" yWindow="0" windowWidth="18900" windowHeight="9180"/>
  </bookViews>
  <sheets>
    <sheet name="Rekapitulace stavby" sheetId="1" r:id="rId1"/>
    <sheet name="V2023-14 - Modernizace vý..." sheetId="2" r:id="rId2"/>
    <sheet name="Seznam figur" sheetId="3" r:id="rId3"/>
  </sheets>
  <definedNames>
    <definedName name="_xlnm._FilterDatabase" localSheetId="1" hidden="1">'V2023-14 - Modernizace vý...'!$C$139:$K$361</definedName>
    <definedName name="_xlnm.Print_Titles" localSheetId="0">'Rekapitulace stavby'!$92:$92</definedName>
    <definedName name="_xlnm.Print_Titles" localSheetId="2">'Seznam figur'!$9:$9</definedName>
    <definedName name="_xlnm.Print_Titles" localSheetId="1">'V2023-14 - Modernizace vý...'!$139:$139</definedName>
    <definedName name="_xlnm.Print_Area" localSheetId="0">'Rekapitulace stavby'!$D$4:$AO$76,'Rekapitulace stavby'!$C$82:$AQ$96</definedName>
    <definedName name="_xlnm.Print_Area" localSheetId="2">'Seznam figur'!$C$4:$G$13</definedName>
    <definedName name="_xlnm.Print_Area" localSheetId="1">'V2023-14 - Modernizace vý...'!$C$4:$J$76,'V2023-14 - Modernizace vý...'!$C$82:$J$123,'V2023-14 - Modernizace vý...'!$C$129:$K$361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T348" i="2" s="1"/>
  <c r="R349" i="2"/>
  <c r="R348" i="2"/>
  <c r="P349" i="2"/>
  <c r="P348" i="2" s="1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P318" i="2" s="1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T292" i="2"/>
  <c r="R293" i="2"/>
  <c r="R292" i="2" s="1"/>
  <c r="P293" i="2"/>
  <c r="P292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T269" i="2" s="1"/>
  <c r="R270" i="2"/>
  <c r="R269" i="2"/>
  <c r="P270" i="2"/>
  <c r="P269" i="2" s="1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T254" i="2" s="1"/>
  <c r="R255" i="2"/>
  <c r="R254" i="2"/>
  <c r="P255" i="2"/>
  <c r="P254" i="2" s="1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T228" i="2" s="1"/>
  <c r="R229" i="2"/>
  <c r="R228" i="2"/>
  <c r="P229" i="2"/>
  <c r="P228" i="2" s="1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T147" i="2" s="1"/>
  <c r="T146" i="2" s="1"/>
  <c r="R148" i="2"/>
  <c r="R147" i="2" s="1"/>
  <c r="R146" i="2" s="1"/>
  <c r="P148" i="2"/>
  <c r="P147" i="2" s="1"/>
  <c r="P146" i="2" s="1"/>
  <c r="BI143" i="2"/>
  <c r="BH143" i="2"/>
  <c r="BG143" i="2"/>
  <c r="BF143" i="2"/>
  <c r="T143" i="2"/>
  <c r="T142" i="2"/>
  <c r="R143" i="2"/>
  <c r="R142" i="2" s="1"/>
  <c r="P143" i="2"/>
  <c r="P142" i="2"/>
  <c r="J137" i="2"/>
  <c r="J136" i="2"/>
  <c r="F136" i="2"/>
  <c r="F134" i="2"/>
  <c r="E132" i="2"/>
  <c r="J90" i="2"/>
  <c r="J89" i="2"/>
  <c r="F89" i="2"/>
  <c r="F87" i="2"/>
  <c r="E85" i="2"/>
  <c r="J16" i="2"/>
  <c r="E16" i="2"/>
  <c r="F137" i="2"/>
  <c r="J15" i="2"/>
  <c r="J10" i="2"/>
  <c r="J134" i="2"/>
  <c r="L90" i="1"/>
  <c r="AM90" i="1"/>
  <c r="AM89" i="1"/>
  <c r="L89" i="1"/>
  <c r="AM87" i="1"/>
  <c r="L87" i="1"/>
  <c r="L85" i="1"/>
  <c r="L84" i="1"/>
  <c r="BK289" i="2"/>
  <c r="J180" i="2"/>
  <c r="BK283" i="2"/>
  <c r="J177" i="2"/>
  <c r="J274" i="2"/>
  <c r="BK222" i="2"/>
  <c r="BK303" i="2"/>
  <c r="BK203" i="2"/>
  <c r="J263" i="2"/>
  <c r="J203" i="2"/>
  <c r="J343" i="2"/>
  <c r="BK260" i="2"/>
  <c r="J192" i="2"/>
  <c r="BK316" i="2"/>
  <c r="J209" i="2"/>
  <c r="BK270" i="2"/>
  <c r="BK189" i="2"/>
  <c r="J289" i="2"/>
  <c r="BK205" i="2"/>
  <c r="BK277" i="2"/>
  <c r="J233" i="2"/>
  <c r="BK148" i="2"/>
  <c r="J222" i="2"/>
  <c r="J316" i="2"/>
  <c r="J247" i="2"/>
  <c r="BK162" i="2"/>
  <c r="BK264" i="2"/>
  <c r="BK209" i="2"/>
  <c r="BK268" i="2"/>
  <c r="J198" i="2"/>
  <c r="BK357" i="2"/>
  <c r="J293" i="2"/>
  <c r="BK194" i="2"/>
  <c r="BK330" i="2"/>
  <c r="BK220" i="2"/>
  <c r="J267" i="2"/>
  <c r="J154" i="2"/>
  <c r="BK263" i="2"/>
  <c r="BK212" i="2"/>
  <c r="J282" i="2"/>
  <c r="BK345" i="2"/>
  <c r="J301" i="2"/>
  <c r="BK187" i="2"/>
  <c r="J303" i="2"/>
  <c r="BK231" i="2"/>
  <c r="BK177" i="2"/>
  <c r="BK288" i="2"/>
  <c r="BK213" i="2"/>
  <c r="AS94" i="1"/>
  <c r="J351" i="2"/>
  <c r="J283" i="2"/>
  <c r="BK166" i="2"/>
  <c r="BK281" i="2"/>
  <c r="BK192" i="2"/>
  <c r="BK333" i="2"/>
  <c r="J206" i="2"/>
  <c r="BK332" i="2"/>
  <c r="BK267" i="2"/>
  <c r="BK218" i="2"/>
  <c r="J143" i="2"/>
  <c r="J218" i="2"/>
  <c r="J332" i="2"/>
  <c r="BK262" i="2"/>
  <c r="BK200" i="2"/>
  <c r="J319" i="2"/>
  <c r="BK216" i="2"/>
  <c r="BK174" i="2"/>
  <c r="BK282" i="2"/>
  <c r="J162" i="2"/>
  <c r="J357" i="2"/>
  <c r="BK287" i="2"/>
  <c r="BK233" i="2"/>
  <c r="BK274" i="2"/>
  <c r="BK354" i="2"/>
  <c r="J268" i="2"/>
  <c r="J231" i="2"/>
  <c r="J187" i="2"/>
  <c r="BK180" i="2"/>
  <c r="J314" i="2"/>
  <c r="J243" i="2"/>
  <c r="J148" i="2"/>
  <c r="BK297" i="2"/>
  <c r="J205" i="2"/>
  <c r="BK351" i="2"/>
  <c r="BK243" i="2"/>
  <c r="J360" i="2"/>
  <c r="BK206" i="2"/>
  <c r="J172" i="2"/>
  <c r="J260" i="2"/>
  <c r="BK229" i="2"/>
  <c r="BK169" i="2"/>
  <c r="J213" i="2"/>
  <c r="BK310" i="2"/>
  <c r="J262" i="2"/>
  <c r="J216" i="2"/>
  <c r="J300" i="2"/>
  <c r="BK349" i="2"/>
  <c r="J297" i="2"/>
  <c r="J220" i="2"/>
  <c r="J349" i="2"/>
  <c r="J281" i="2"/>
  <c r="BK211" i="2"/>
  <c r="J169" i="2"/>
  <c r="J287" i="2"/>
  <c r="J212" i="2"/>
  <c r="BK360" i="2"/>
  <c r="J325" i="2"/>
  <c r="J200" i="2"/>
  <c r="BK143" i="2"/>
  <c r="J354" i="2"/>
  <c r="J255" i="2"/>
  <c r="J310" i="2"/>
  <c r="J189" i="2"/>
  <c r="BK300" i="2"/>
  <c r="BK255" i="2"/>
  <c r="BK314" i="2"/>
  <c r="J270" i="2"/>
  <c r="BK319" i="2"/>
  <c r="BK259" i="2"/>
  <c r="BK172" i="2"/>
  <c r="BK301" i="2"/>
  <c r="J229" i="2"/>
  <c r="J166" i="2"/>
  <c r="BK247" i="2"/>
  <c r="BK154" i="2"/>
  <c r="BK343" i="2"/>
  <c r="BK191" i="2"/>
  <c r="BK339" i="2"/>
  <c r="BK198" i="2"/>
  <c r="J339" i="2"/>
  <c r="J237" i="2"/>
  <c r="BK293" i="2"/>
  <c r="BK237" i="2"/>
  <c r="J211" i="2"/>
  <c r="J288" i="2"/>
  <c r="J333" i="2"/>
  <c r="J277" i="2"/>
  <c r="J345" i="2"/>
  <c r="J259" i="2"/>
  <c r="J194" i="2"/>
  <c r="BK325" i="2"/>
  <c r="J264" i="2"/>
  <c r="J191" i="2"/>
  <c r="J330" i="2"/>
  <c r="J174" i="2"/>
  <c r="T197" i="2" l="1"/>
  <c r="T161" i="2"/>
  <c r="T141" i="2" s="1"/>
  <c r="P230" i="2"/>
  <c r="R261" i="2"/>
  <c r="P197" i="2"/>
  <c r="BK230" i="2"/>
  <c r="J230" i="2"/>
  <c r="J103" i="2" s="1"/>
  <c r="BK242" i="2"/>
  <c r="BK241" i="2"/>
  <c r="J241" i="2"/>
  <c r="J104" i="2" s="1"/>
  <c r="T210" i="2"/>
  <c r="R242" i="2"/>
  <c r="R241" i="2"/>
  <c r="BK261" i="2"/>
  <c r="J261" i="2"/>
  <c r="J109" i="2"/>
  <c r="R273" i="2"/>
  <c r="P296" i="2"/>
  <c r="T302" i="2"/>
  <c r="T329" i="2"/>
  <c r="T328" i="2"/>
  <c r="P210" i="2"/>
  <c r="P161" i="2" s="1"/>
  <c r="P141" i="2" s="1"/>
  <c r="P242" i="2"/>
  <c r="P241" i="2"/>
  <c r="P258" i="2"/>
  <c r="P253" i="2" s="1"/>
  <c r="T261" i="2"/>
  <c r="T273" i="2"/>
  <c r="BK296" i="2"/>
  <c r="J296" i="2" s="1"/>
  <c r="J113" i="2" s="1"/>
  <c r="P302" i="2"/>
  <c r="T318" i="2"/>
  <c r="BK329" i="2"/>
  <c r="J329" i="2"/>
  <c r="J117" i="2"/>
  <c r="BK342" i="2"/>
  <c r="BK197" i="2"/>
  <c r="J197" i="2"/>
  <c r="J100" i="2"/>
  <c r="R210" i="2"/>
  <c r="T242" i="2"/>
  <c r="T241" i="2"/>
  <c r="P261" i="2"/>
  <c r="P273" i="2"/>
  <c r="BK302" i="2"/>
  <c r="J302" i="2"/>
  <c r="J114" i="2"/>
  <c r="R318" i="2"/>
  <c r="R342" i="2"/>
  <c r="R350" i="2"/>
  <c r="R197" i="2"/>
  <c r="R161" i="2"/>
  <c r="R141" i="2" s="1"/>
  <c r="T230" i="2"/>
  <c r="R258" i="2"/>
  <c r="R253" i="2"/>
  <c r="R296" i="2"/>
  <c r="T296" i="2"/>
  <c r="BK318" i="2"/>
  <c r="J318" i="2"/>
  <c r="J115" i="2" s="1"/>
  <c r="P329" i="2"/>
  <c r="P328" i="2"/>
  <c r="P342" i="2"/>
  <c r="BK350" i="2"/>
  <c r="J350" i="2"/>
  <c r="J121" i="2"/>
  <c r="P350" i="2"/>
  <c r="BK356" i="2"/>
  <c r="J356" i="2"/>
  <c r="J122" i="2"/>
  <c r="R356" i="2"/>
  <c r="BK210" i="2"/>
  <c r="J210" i="2"/>
  <c r="J101" i="2"/>
  <c r="R230" i="2"/>
  <c r="BK258" i="2"/>
  <c r="J258" i="2"/>
  <c r="J108" i="2"/>
  <c r="T258" i="2"/>
  <c r="T253" i="2" s="1"/>
  <c r="BK273" i="2"/>
  <c r="J273" i="2"/>
  <c r="J111" i="2"/>
  <c r="R302" i="2"/>
  <c r="R329" i="2"/>
  <c r="R328" i="2"/>
  <c r="T342" i="2"/>
  <c r="T341" i="2" s="1"/>
  <c r="T350" i="2"/>
  <c r="P356" i="2"/>
  <c r="T356" i="2"/>
  <c r="BK147" i="2"/>
  <c r="J147" i="2"/>
  <c r="J98" i="2"/>
  <c r="BK161" i="2"/>
  <c r="J161" i="2" s="1"/>
  <c r="J99" i="2" s="1"/>
  <c r="BK269" i="2"/>
  <c r="J269" i="2"/>
  <c r="J110" i="2" s="1"/>
  <c r="BK228" i="2"/>
  <c r="J228" i="2"/>
  <c r="J102" i="2"/>
  <c r="BK254" i="2"/>
  <c r="BK348" i="2"/>
  <c r="J348" i="2"/>
  <c r="J120" i="2"/>
  <c r="BK142" i="2"/>
  <c r="BK292" i="2"/>
  <c r="J292" i="2"/>
  <c r="J112" i="2"/>
  <c r="BE213" i="2"/>
  <c r="BE216" i="2"/>
  <c r="BE243" i="2"/>
  <c r="BE247" i="2"/>
  <c r="BE255" i="2"/>
  <c r="BE262" i="2"/>
  <c r="BE263" i="2"/>
  <c r="BE264" i="2"/>
  <c r="BE268" i="2"/>
  <c r="BE287" i="2"/>
  <c r="BE288" i="2"/>
  <c r="BE301" i="2"/>
  <c r="BE303" i="2"/>
  <c r="BE310" i="2"/>
  <c r="BE316" i="2"/>
  <c r="BE354" i="2"/>
  <c r="BE357" i="2"/>
  <c r="BE360" i="2"/>
  <c r="BE166" i="2"/>
  <c r="BE177" i="2"/>
  <c r="BE180" i="2"/>
  <c r="BE203" i="2"/>
  <c r="BE231" i="2"/>
  <c r="BE233" i="2"/>
  <c r="F90" i="2"/>
  <c r="BE143" i="2"/>
  <c r="BE148" i="2"/>
  <c r="BE154" i="2"/>
  <c r="BE187" i="2"/>
  <c r="BE191" i="2"/>
  <c r="BE198" i="2"/>
  <c r="BE270" i="2"/>
  <c r="BE274" i="2"/>
  <c r="BE289" i="2"/>
  <c r="BE300" i="2"/>
  <c r="BE314" i="2"/>
  <c r="BE332" i="2"/>
  <c r="BE333" i="2"/>
  <c r="J87" i="2"/>
  <c r="BE169" i="2"/>
  <c r="BE194" i="2"/>
  <c r="BE209" i="2"/>
  <c r="BE212" i="2"/>
  <c r="BE162" i="2"/>
  <c r="BE174" i="2"/>
  <c r="BE192" i="2"/>
  <c r="BE229" i="2"/>
  <c r="BE237" i="2"/>
  <c r="BE267" i="2"/>
  <c r="BE283" i="2"/>
  <c r="BE293" i="2"/>
  <c r="BE339" i="2"/>
  <c r="BE351" i="2"/>
  <c r="BE205" i="2"/>
  <c r="BE282" i="2"/>
  <c r="BE325" i="2"/>
  <c r="BE330" i="2"/>
  <c r="BE343" i="2"/>
  <c r="BE345" i="2"/>
  <c r="BE172" i="2"/>
  <c r="BE200" i="2"/>
  <c r="BE218" i="2"/>
  <c r="BE220" i="2"/>
  <c r="BE222" i="2"/>
  <c r="BE259" i="2"/>
  <c r="BE260" i="2"/>
  <c r="BE277" i="2"/>
  <c r="BE281" i="2"/>
  <c r="BE297" i="2"/>
  <c r="BE319" i="2"/>
  <c r="BE189" i="2"/>
  <c r="BE206" i="2"/>
  <c r="BE211" i="2"/>
  <c r="BE349" i="2"/>
  <c r="F35" i="2"/>
  <c r="BD95" i="1"/>
  <c r="BD94" i="1" s="1"/>
  <c r="W33" i="1" s="1"/>
  <c r="F32" i="2"/>
  <c r="BA95" i="1"/>
  <c r="BA94" i="1" s="1"/>
  <c r="W30" i="1" s="1"/>
  <c r="J32" i="2"/>
  <c r="AW95" i="1"/>
  <c r="F33" i="2"/>
  <c r="BB95" i="1"/>
  <c r="BB94" i="1"/>
  <c r="AX94" i="1"/>
  <c r="F34" i="2"/>
  <c r="BC95" i="1"/>
  <c r="BC94" i="1"/>
  <c r="W32" i="1"/>
  <c r="T140" i="2" l="1"/>
  <c r="R341" i="2"/>
  <c r="R140" i="2" s="1"/>
  <c r="BK341" i="2"/>
  <c r="J341" i="2"/>
  <c r="J118" i="2"/>
  <c r="BK253" i="2"/>
  <c r="J253" i="2"/>
  <c r="J106" i="2"/>
  <c r="P341" i="2"/>
  <c r="P140" i="2" s="1"/>
  <c r="AU95" i="1" s="1"/>
  <c r="AU94" i="1" s="1"/>
  <c r="J142" i="2"/>
  <c r="J96" i="2"/>
  <c r="J242" i="2"/>
  <c r="J105" i="2"/>
  <c r="BK146" i="2"/>
  <c r="J146" i="2"/>
  <c r="J97" i="2" s="1"/>
  <c r="J342" i="2"/>
  <c r="J119" i="2"/>
  <c r="J254" i="2"/>
  <c r="J107" i="2" s="1"/>
  <c r="BK328" i="2"/>
  <c r="J328" i="2"/>
  <c r="J116" i="2"/>
  <c r="AW94" i="1"/>
  <c r="AK30" i="1"/>
  <c r="F31" i="2"/>
  <c r="AZ95" i="1"/>
  <c r="AZ94" i="1" s="1"/>
  <c r="W29" i="1" s="1"/>
  <c r="AY94" i="1"/>
  <c r="W31" i="1"/>
  <c r="J31" i="2"/>
  <c r="AV95" i="1"/>
  <c r="AT95" i="1"/>
  <c r="BK141" i="2" l="1"/>
  <c r="J141" i="2"/>
  <c r="J95" i="2"/>
  <c r="AV94" i="1"/>
  <c r="AK29" i="1" s="1"/>
  <c r="BK140" i="2" l="1"/>
  <c r="J140" i="2"/>
  <c r="J28" i="2"/>
  <c r="AG95" i="1"/>
  <c r="AG94" i="1" s="1"/>
  <c r="AT94" i="1"/>
  <c r="AK26" i="1" l="1"/>
  <c r="AN94" i="1"/>
  <c r="J37" i="2"/>
  <c r="J94" i="2"/>
  <c r="AN95" i="1"/>
  <c r="AK35" i="1"/>
</calcChain>
</file>

<file path=xl/sharedStrings.xml><?xml version="1.0" encoding="utf-8"?>
<sst xmlns="http://schemas.openxmlformats.org/spreadsheetml/2006/main" count="2677" uniqueCount="564">
  <si>
    <t>Export Komplet</t>
  </si>
  <si>
    <t/>
  </si>
  <si>
    <t>2.0</t>
  </si>
  <si>
    <t>ZAMOK</t>
  </si>
  <si>
    <t>False</t>
  </si>
  <si>
    <t>{f9e0c937-7b7e-41b2-b29b-997f00033ad9}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</si>
  <si>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</si>
  <si>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</si>
  <si>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</si>
  <si>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</si>
  <si>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</si>
  <si>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</si>
  <si>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</si>
  <si>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</si>
  <si>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V2023-14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</si>
  <si>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</si>
  <si>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</si>
  <si>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výtahu ve stávající budově Májová 105/29, Cheb</t>
  </si>
  <si>
    <t>KSO:</t>
  </si>
  <si>
    <t>CC-CZ:</t>
  </si>
  <si>
    <t>Místo:</t>
  </si>
  <si>
    <t>Májová 105/29 parc .č 1111/2 k.ú. Cheb</t>
  </si>
  <si>
    <t>Datum:</t>
  </si>
  <si>
    <t>21. 7. 2023</t>
  </si>
  <si>
    <t>Zadavatel:</t>
  </si>
  <si>
    <t>IČ:</t>
  </si>
  <si>
    <t>00253979</t>
  </si>
  <si>
    <t>Město Cheb, náměstí Krále Jiřího z Poděbrad 1/14</t>
  </si>
  <si>
    <t>DIČ:</t>
  </si>
  <si>
    <t>Uchazeč:</t>
  </si>
  <si>
    <t>Vyplň údaj</t>
  </si>
  <si>
    <t>Projektant:</t>
  </si>
  <si>
    <t>02980215</t>
  </si>
  <si>
    <t>Projekty-Sládková s.r.o., Mirkovice 70,Velešín</t>
  </si>
  <si>
    <t>True</t>
  </si>
  <si>
    <t>Zpracovatel:</t>
  </si>
  <si>
    <t>Bc. Martin Ficek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</si>
  <si>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</si>
  <si>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</si>
  <si>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</si>
  <si>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</si>
  <si>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</si>
  <si>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</si>
  <si>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</si>
  <si>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</si>
  <si>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</si>
  <si>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</si>
  <si>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</si>
  <si>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</si>
  <si>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</si>
  <si>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</si>
  <si>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</si>
  <si>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</si>
  <si>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</si>
  <si>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</si>
  <si>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</si>
  <si>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</si>
  <si>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</si>
  <si>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</si>
  <si>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</si>
  <si>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</si>
  <si>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</si>
  <si>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</si>
  <si>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</si>
  <si>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</si>
  <si>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</si>
  <si>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</si>
  <si>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</si>
  <si>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</si>
  <si>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</si>
  <si>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</si>
  <si>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</si>
  <si>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</si>
  <si>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</si>
  <si>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</si>
  <si>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</si>
  <si>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</si>
  <si>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</si>
  <si>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</si>
  <si>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</si>
  <si>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</si>
  <si>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</si>
  <si>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</si>
  <si>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</si>
  <si>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</si>
  <si>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</si>
  <si>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</si>
  <si>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</si>
  <si>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</si>
  <si>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</si>
  <si>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</si>
  <si>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</si>
  <si>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</si>
  <si>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</si>
  <si>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</si>
  <si>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</si>
  <si>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9 - Ostatní konstrukce a práce, bourání</t>
  </si>
  <si>
    <t xml:space="preserve">      94 - Lešení a stavební výtahy</t>
  </si>
  <si>
    <t xml:space="preserve">      997 - Přesun sutě</t>
  </si>
  <si>
    <t xml:space="preserve">      998 - Přesun hmot</t>
  </si>
  <si>
    <t xml:space="preserve">    95 - Různé dokončovací konstrukce a práce pozemních staveb</t>
  </si>
  <si>
    <t>OST - Ostatní</t>
  </si>
  <si>
    <t xml:space="preserve">    783 - Dokončovací práce - nátěry</t>
  </si>
  <si>
    <t>PSV - Práce a dodávky PSV</t>
  </si>
  <si>
    <t xml:space="preserve">    723 - Zdravotechnika - vnitřní plynovod</t>
  </si>
  <si>
    <t xml:space="preserve">    751 - Vzduchotechnika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</si>
  <si>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</si>
  <si>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</si>
  <si>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</si>
  <si>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</si>
  <si>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</si>
  <si>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</si>
  <si>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HZS - Hodinové zúčtovací sazby</t>
  </si>
  <si>
    <t>SUB - Subdodávky</t>
  </si>
  <si>
    <t xml:space="preserve">    D.1 - Výtah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</si>
  <si>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</si>
  <si>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</si>
  <si>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</si>
  <si>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</si>
  <si>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</si>
  <si>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</si>
  <si>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</si>
  <si>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</si>
  <si>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</si>
  <si>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</si>
  <si>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</si>
  <si>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</si>
  <si>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</si>
  <si>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</si>
  <si>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</si>
  <si>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</si>
  <si>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</si>
  <si>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</si>
  <si>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</si>
  <si>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</si>
  <si>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</si>
  <si>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</si>
  <si>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</si>
  <si>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</si>
  <si>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317168052</t>
  </si>
  <si>
    <t>Překlad keramický vysoký v 238 mm dl 1250 mm</t>
  </si>
  <si>
    <t>kus</t>
  </si>
  <si>
    <t>CS ÚRS 2022 02</t>
  </si>
  <si>
    <t>4</t>
  </si>
  <si>
    <t>-1153082283</t>
  </si>
  <si>
    <t>VV</t>
  </si>
  <si>
    <t>keramické překlady nad novými dveřmi do výtahu</t>
  </si>
  <si>
    <t>2*6</t>
  </si>
  <si>
    <t>6</t>
  </si>
  <si>
    <t>Úpravy povrchů, podlahy a osazování výplní</t>
  </si>
  <si>
    <t>61</t>
  </si>
  <si>
    <t>Úprava povrchů vnitřních</t>
  </si>
  <si>
    <t>611321141</t>
  </si>
  <si>
    <t>Vápenocementová omítka štuková dvouvrstvá vnitřních stropů rovných nanášená ručně</t>
  </si>
  <si>
    <t>m2</t>
  </si>
  <si>
    <t>396199295</t>
  </si>
  <si>
    <t>NOVÁ OMÍTKA VSTUPY DO VÝTAHU 6KS</t>
  </si>
  <si>
    <t>(1,15*0,15)*6</t>
  </si>
  <si>
    <t>Strop výtahové šachty</t>
  </si>
  <si>
    <t>1,35*1,05</t>
  </si>
  <si>
    <t>Součet</t>
  </si>
  <si>
    <t>617321141</t>
  </si>
  <si>
    <t>Vápenocementová omítka štuková dvouvrstvá světlíků nebo výtahových šachet nanášená ručně</t>
  </si>
  <si>
    <t>-1931728086</t>
  </si>
  <si>
    <t>"Omítka ve výtahové šachtě"(1,05+1,35)*2*26,19</t>
  </si>
  <si>
    <t>"dveřní otvory"-(1,015*2,14*6)</t>
  </si>
  <si>
    <t>"vnější omítka výtahové šachty 2.pp a 1.pp"(1,7+1,36)*2*6,65</t>
  </si>
  <si>
    <t>"dveřní otvory"-(1,015*2,14)</t>
  </si>
  <si>
    <t>"ostění dveří"0,15*(2,14*12)</t>
  </si>
  <si>
    <t>9</t>
  </si>
  <si>
    <t>Ostatní konstrukce a práce, bourání</t>
  </si>
  <si>
    <t>961044111</t>
  </si>
  <si>
    <t>Bourání základů z betonu prostého</t>
  </si>
  <si>
    <t>m3</t>
  </si>
  <si>
    <t>-359271358</t>
  </si>
  <si>
    <t>"podlaha v šachtě"1,05*1,35*0,085</t>
  </si>
  <si>
    <t>"práh ve dveřích 2.pp"0,93*0,15*0,135</t>
  </si>
  <si>
    <t>5</t>
  </si>
  <si>
    <t>962032240</t>
  </si>
  <si>
    <t>Bourání zdiva z cihel pálených nebo vápenopískových na MC do 1 m3</t>
  </si>
  <si>
    <t>2016116611</t>
  </si>
  <si>
    <t>zvětšení dveřního otvoru ve všech nástupištích</t>
  </si>
  <si>
    <t>((0,025+0,06)*2,09)*6</t>
  </si>
  <si>
    <t>963042819</t>
  </si>
  <si>
    <t>Bourání schodišťových stupňů betonových zhotovených na místě</t>
  </si>
  <si>
    <t>m</t>
  </si>
  <si>
    <t>-224837121</t>
  </si>
  <si>
    <t>Částečné odbourání prvního schodu v 2.pp</t>
  </si>
  <si>
    <t>1,5</t>
  </si>
  <si>
    <t>7</t>
  </si>
  <si>
    <t>964011221</t>
  </si>
  <si>
    <t>Vybourání ŽB překladů prefabrikovaných dl do 3 m hmotnosti do 75 kg/m</t>
  </si>
  <si>
    <t>-1000749575</t>
  </si>
  <si>
    <t>(1,36*0,25*0,15)*6</t>
  </si>
  <si>
    <t>8</t>
  </si>
  <si>
    <t>971033341</t>
  </si>
  <si>
    <t>Vybourání otvorů ve zdivu cihelném pl do 0,09 m2 na MVC nebo MV tl do 300 mm</t>
  </si>
  <si>
    <t>1090779203</t>
  </si>
  <si>
    <t>otvor ve stěně strojovny pro větrací mřížku</t>
  </si>
  <si>
    <t>972054141</t>
  </si>
  <si>
    <t>Vybourání otvorů v ŽB stropech nebo klenbách pl do 0,0225 m2 tl do 150 mm</t>
  </si>
  <si>
    <t>-1266746883</t>
  </si>
  <si>
    <t>nové otvory ve stropě do strojovny výtahu</t>
  </si>
  <si>
    <t>10</t>
  </si>
  <si>
    <t>978013191</t>
  </si>
  <si>
    <t>Otlučení (osekání) vnitřní vápenné nebo vápenocementové omítky stěn v rozsahu přes 50 do 100 %</t>
  </si>
  <si>
    <t>-1267381093</t>
  </si>
  <si>
    <t>"ostění dveří"0,15*(1,97*2+2,09*10)</t>
  </si>
  <si>
    <t>11</t>
  </si>
  <si>
    <t>R/9000001</t>
  </si>
  <si>
    <t>Demontáž nosných a kotvících prvků původního výtahu</t>
  </si>
  <si>
    <t>soubor</t>
  </si>
  <si>
    <t>1079156943</t>
  </si>
  <si>
    <t>12</t>
  </si>
  <si>
    <t>R/9000002</t>
  </si>
  <si>
    <t>Demontáž ocelových vodítek původního výtahu</t>
  </si>
  <si>
    <t>34651495</t>
  </si>
  <si>
    <t>13</t>
  </si>
  <si>
    <t>R/9000003</t>
  </si>
  <si>
    <t>Demontáž původních šachetních dveří</t>
  </si>
  <si>
    <t>ks</t>
  </si>
  <si>
    <t>-1062296996</t>
  </si>
  <si>
    <t>14</t>
  </si>
  <si>
    <t>R/9000005</t>
  </si>
  <si>
    <t>Demontáž veškerého příslušenství původního výtahu v šachtě a prohlubni</t>
  </si>
  <si>
    <t>-1414929731</t>
  </si>
  <si>
    <t>R/9720001</t>
  </si>
  <si>
    <t xml:space="preserve">Odstranění, stávající technologie strojovny - výtahový stroj, rozvaděč </t>
  </si>
  <si>
    <t>-1411665995</t>
  </si>
  <si>
    <t>-cena obsahuje odstranění veškeré technologie výtahu ve stávající strojovně , včetně odvozu a likvidace stavebního odpadu.</t>
  </si>
  <si>
    <t>94</t>
  </si>
  <si>
    <t>Lešení a stavební výtahy</t>
  </si>
  <si>
    <t>16</t>
  </si>
  <si>
    <t>949411113</t>
  </si>
  <si>
    <t>Montáž schodišťových věží trubkových o půdorysné ploše do 10 m2 v přes 20 do 30 m</t>
  </si>
  <si>
    <t>CS ÚRS 2023 02</t>
  </si>
  <si>
    <t>1292459358</t>
  </si>
  <si>
    <t>24,95</t>
  </si>
  <si>
    <t>17</t>
  </si>
  <si>
    <t>949411213</t>
  </si>
  <si>
    <t>Příplatek k schodišťovým věžím trubkovým do 10 m2 v přes 20 do 30 m za každý den použití</t>
  </si>
  <si>
    <t>1269127155</t>
  </si>
  <si>
    <t>20 dní</t>
  </si>
  <si>
    <t>24,95*20</t>
  </si>
  <si>
    <t>18</t>
  </si>
  <si>
    <t>949421813</t>
  </si>
  <si>
    <t>Demontáž schodišťových věží dílcových o půdorysné ploše do 10 m2 v přes 20 do 30 m</t>
  </si>
  <si>
    <t>2058547615</t>
  </si>
  <si>
    <t>19</t>
  </si>
  <si>
    <t>949121122</t>
  </si>
  <si>
    <t>Montáž lešení lehkého kozového dílcového ve schodišti v přes 1,5 do 3,5 m</t>
  </si>
  <si>
    <t>sada</t>
  </si>
  <si>
    <t>-917036016</t>
  </si>
  <si>
    <t>20</t>
  </si>
  <si>
    <t>949121222</t>
  </si>
  <si>
    <t>Příplatek k lešení lehkému kozovému dílcovému ve schodišti v do 3,5 m za první a ZKD den použití</t>
  </si>
  <si>
    <t>-1026031138</t>
  </si>
  <si>
    <t>20*1</t>
  </si>
  <si>
    <t>949121822</t>
  </si>
  <si>
    <t>Demontáž lešení lehkého kozového dílcového ve schodišti v přes 1,5 do 3,5 m</t>
  </si>
  <si>
    <t>513575112</t>
  </si>
  <si>
    <t>997</t>
  </si>
  <si>
    <t>Přesun sutě</t>
  </si>
  <si>
    <t>22</t>
  </si>
  <si>
    <t>997013157</t>
  </si>
  <si>
    <t>Vnitrostaveništní doprava suti a vybouraných hmot pro budovy v přes 21 do 24 m s omezením mechanizace</t>
  </si>
  <si>
    <t>t</t>
  </si>
  <si>
    <t>-101632018</t>
  </si>
  <si>
    <t>23</t>
  </si>
  <si>
    <t>997013501</t>
  </si>
  <si>
    <t>Odvoz suti a vybouraných hmot na skládku nebo meziskládku do 1 km se složením</t>
  </si>
  <si>
    <t>-273247194</t>
  </si>
  <si>
    <t>24</t>
  </si>
  <si>
    <t>997013509</t>
  </si>
  <si>
    <t>Příplatek k odvozu suti a vybouraných hmot na skládku ZKD 1 km přes 1 km</t>
  </si>
  <si>
    <t>-922662146</t>
  </si>
  <si>
    <t>celkem 20 km</t>
  </si>
  <si>
    <t>10,462*19</t>
  </si>
  <si>
    <t>25</t>
  </si>
  <si>
    <t>997013601</t>
  </si>
  <si>
    <t>Poplatek za uložení na skládce (skládkovné) stavebního odpadu betonového kód odpadu 17 01 01</t>
  </si>
  <si>
    <t>-1156694616</t>
  </si>
  <si>
    <t>0,278+0,105</t>
  </si>
  <si>
    <t>26</t>
  </si>
  <si>
    <t>997013602</t>
  </si>
  <si>
    <t>Poplatek za uložení na skládce (skládkovné) stavebního odpadu železobetonového kód odpadu 17 01 01</t>
  </si>
  <si>
    <t>-530154520</t>
  </si>
  <si>
    <t>0,734+0,032</t>
  </si>
  <si>
    <t>27</t>
  </si>
  <si>
    <t>997013603</t>
  </si>
  <si>
    <t>Poplatek za uložení na skládce (skládkovné) stavebního odpadu cihelného kód odpadu 17 01 02</t>
  </si>
  <si>
    <t>-1954189822</t>
  </si>
  <si>
    <t>2,079+0,054</t>
  </si>
  <si>
    <t>28</t>
  </si>
  <si>
    <t>R/997013631</t>
  </si>
  <si>
    <t>Poplatek za uložení na skládce (skládkovné) stavebního odpadu směsného kód odpadu 17 09 04</t>
  </si>
  <si>
    <t>-159655928</t>
  </si>
  <si>
    <t>"omítka" 7,127</t>
  </si>
  <si>
    <t>"dveře"0,024</t>
  </si>
  <si>
    <t>"zárubně" 0,013</t>
  </si>
  <si>
    <t>"výlez na střechu"0,017</t>
  </si>
  <si>
    <t>998</t>
  </si>
  <si>
    <t>Přesun hmot</t>
  </si>
  <si>
    <t>29</t>
  </si>
  <si>
    <t>998011003</t>
  </si>
  <si>
    <t>Přesun hmot pro budovy zděné v přes 12 do 24 m</t>
  </si>
  <si>
    <t>1431260615</t>
  </si>
  <si>
    <t>95</t>
  </si>
  <si>
    <t>Různé dokončovací konstrukce a práce pozemních staveb</t>
  </si>
  <si>
    <t>30</t>
  </si>
  <si>
    <t>952901111</t>
  </si>
  <si>
    <t>Vyčištění budov bytové a občanské výstavby při výšce podlaží do 4 m</t>
  </si>
  <si>
    <t>-2078427488</t>
  </si>
  <si>
    <t>7*17,25</t>
  </si>
  <si>
    <t>31</t>
  </si>
  <si>
    <t>R/9000006</t>
  </si>
  <si>
    <t>Zednické začištění ostění nadpraží dveří po vybourání zárubní</t>
  </si>
  <si>
    <t>827676552</t>
  </si>
  <si>
    <t>"Dveře do výtahu"6</t>
  </si>
  <si>
    <t>"dveře do strojovny"1</t>
  </si>
  <si>
    <t>32</t>
  </si>
  <si>
    <t>R/9000007</t>
  </si>
  <si>
    <t>Zednické začištění ostění nadpraží nových šachteních dveří po osazení včetně malby</t>
  </si>
  <si>
    <t>-1697945233</t>
  </si>
  <si>
    <t>OST</t>
  </si>
  <si>
    <t>Ostatní</t>
  </si>
  <si>
    <t>783</t>
  </si>
  <si>
    <t>Dokončovací práce - nátěry</t>
  </si>
  <si>
    <t>33</t>
  </si>
  <si>
    <t>R/7838071</t>
  </si>
  <si>
    <t xml:space="preserve">Provedení krycího omyvatelného jednonásobného nátěru hladkých povrchů </t>
  </si>
  <si>
    <t>-1760007028</t>
  </si>
  <si>
    <t xml:space="preserve">VSTUPY DO VÝTAHU 5KS výška nátěru 1,1m </t>
  </si>
  <si>
    <t>(0,15*1,1*2)*5</t>
  </si>
  <si>
    <t>34</t>
  </si>
  <si>
    <t>M</t>
  </si>
  <si>
    <t>R/11110</t>
  </si>
  <si>
    <t>Omyvatelný nátěr</t>
  </si>
  <si>
    <t>kpl</t>
  </si>
  <si>
    <t>-1508121636</t>
  </si>
  <si>
    <t>P</t>
  </si>
  <si>
    <t>Poznámka k položce:_x000D_
10+3kg</t>
  </si>
  <si>
    <t>1,65*0,16 'Přepočtené koeficientem množství</t>
  </si>
  <si>
    <t>PSV</t>
  </si>
  <si>
    <t>Práce a dodávky PSV</t>
  </si>
  <si>
    <t>723</t>
  </si>
  <si>
    <t>Zdravotechnika - vnitřní plynovod</t>
  </si>
  <si>
    <t>35</t>
  </si>
  <si>
    <t>R/723111203</t>
  </si>
  <si>
    <t>Přeložení stávajícího plynovodního potrubí</t>
  </si>
  <si>
    <t>-1546582578</t>
  </si>
  <si>
    <t>Stávající plynovodní potrubí v 3-5.np bude v místě nových výtahových dveří přeloženo, tak aby nebylo v kolizi s novými dveřmi</t>
  </si>
  <si>
    <t>751</t>
  </si>
  <si>
    <t>Vzduchotechnika</t>
  </si>
  <si>
    <t>36</t>
  </si>
  <si>
    <t>751398021</t>
  </si>
  <si>
    <t>Montáž větrací mřížky stěnové do 0,040 m2</t>
  </si>
  <si>
    <t>120119907</t>
  </si>
  <si>
    <t>37</t>
  </si>
  <si>
    <t>R/7513900</t>
  </si>
  <si>
    <t>Protipožární větrací mřížka s klapkou včetně příslušenství</t>
  </si>
  <si>
    <t>1678364380</t>
  </si>
  <si>
    <t>764</t>
  </si>
  <si>
    <t>Konstrukce klempířské</t>
  </si>
  <si>
    <t>38</t>
  </si>
  <si>
    <t>764203152</t>
  </si>
  <si>
    <t>Montáž střešního výlezu pro krytinu skládanou nebo plechovou</t>
  </si>
  <si>
    <t>-1655858779</t>
  </si>
  <si>
    <t>39</t>
  </si>
  <si>
    <t>R/55341840</t>
  </si>
  <si>
    <t xml:space="preserve">Manuálně ovládaný střešní výlez pro ploché střechy včetně tubusu s nášlapy </t>
  </si>
  <si>
    <t>-658890088</t>
  </si>
  <si>
    <t>40</t>
  </si>
  <si>
    <t>R/764213452</t>
  </si>
  <si>
    <t xml:space="preserve">Oplechování střešní výlezu </t>
  </si>
  <si>
    <t>339331827</t>
  </si>
  <si>
    <t>oplechování střešního výlezu, včetně drobných stavebních pracích</t>
  </si>
  <si>
    <t>41</t>
  </si>
  <si>
    <t>998764103</t>
  </si>
  <si>
    <t>Přesun hmot tonážní pro konstrukce klempířské v objektech v přes 12 do 24 m</t>
  </si>
  <si>
    <t>802117315</t>
  </si>
  <si>
    <t>42</t>
  </si>
  <si>
    <t>998764181</t>
  </si>
  <si>
    <t>Příplatek k přesunu hmot tonážní 764 prováděný bez použití mechanizace</t>
  </si>
  <si>
    <t>-1107705142</t>
  </si>
  <si>
    <t>765</t>
  </si>
  <si>
    <t>Krytina skládaná</t>
  </si>
  <si>
    <t>43</t>
  </si>
  <si>
    <t>765192811</t>
  </si>
  <si>
    <t>Demontáž střešního výlezu jakékoliv plochy</t>
  </si>
  <si>
    <t>-1432111229</t>
  </si>
  <si>
    <t>cena včetně odstranění nášlapů</t>
  </si>
  <si>
    <t>766</t>
  </si>
  <si>
    <t>Konstrukce truhlářské</t>
  </si>
  <si>
    <t>44</t>
  </si>
  <si>
    <t>766660021</t>
  </si>
  <si>
    <t>Montáž dveřních křídel otvíravých jednokřídlových š do 0,8 m požárních do ocelové zárubně</t>
  </si>
  <si>
    <t>-557664081</t>
  </si>
  <si>
    <t>ozn.D2</t>
  </si>
  <si>
    <t>45</t>
  </si>
  <si>
    <t>61173213</t>
  </si>
  <si>
    <t>dveře jednokřídlé dřevotřískové s 2 x hliníkovým plechem 800-900x1970mm bezpečnostní do bytu třídy RC2 protipožární EI30</t>
  </si>
  <si>
    <t>1464237024</t>
  </si>
  <si>
    <t>Poznámka k položce:_x000D_
rám/zárubeň, kování a zámek v ceně</t>
  </si>
  <si>
    <t>46</t>
  </si>
  <si>
    <t>766660717</t>
  </si>
  <si>
    <t>Montáž samozavírače na ocelovou zárubeň a dveřní křídlo</t>
  </si>
  <si>
    <t>107957220</t>
  </si>
  <si>
    <t>47</t>
  </si>
  <si>
    <t>54917255</t>
  </si>
  <si>
    <t>samozavírač dveří hydraulický K214 č.12 zlatá bronz</t>
  </si>
  <si>
    <t>CS ÚRS 2022 01</t>
  </si>
  <si>
    <t>1449533903</t>
  </si>
  <si>
    <t>48</t>
  </si>
  <si>
    <t>766691914</t>
  </si>
  <si>
    <t>Vyvěšení nebo zavěšení dřevěných křídel dveří pl do 2 m2</t>
  </si>
  <si>
    <t>-62685649</t>
  </si>
  <si>
    <t>"Vyvěšení stávajícího dveřního křídla strojovny"1</t>
  </si>
  <si>
    <t>"zavěšení nových protipožárních dveří"1</t>
  </si>
  <si>
    <t>49</t>
  </si>
  <si>
    <t>998766101</t>
  </si>
  <si>
    <t>Přesun hmot tonážní pro kce truhlářské v objektech v do 6 m</t>
  </si>
  <si>
    <t>549518864</t>
  </si>
  <si>
    <t>50</t>
  </si>
  <si>
    <t>998766181</t>
  </si>
  <si>
    <t>Příplatek k přesunu hmot tonážní 766 prováděný bez použití mechanizace</t>
  </si>
  <si>
    <t>893295696</t>
  </si>
  <si>
    <t>51</t>
  </si>
  <si>
    <t>R/766660</t>
  </si>
  <si>
    <t>Demontáž stávajících dveřních křídel otvíravých dvoukřídlových š do 1,5 m do ocelové zárubně včetně odvozu na skládku</t>
  </si>
  <si>
    <t>-1384902738</t>
  </si>
  <si>
    <t>ozn D2</t>
  </si>
  <si>
    <t>767</t>
  </si>
  <si>
    <t>Konstrukce zámečnické</t>
  </si>
  <si>
    <t>52</t>
  </si>
  <si>
    <t>767641800</t>
  </si>
  <si>
    <t>Demontáž zárubní dveří odřezáním plochy do 2,5 m2</t>
  </si>
  <si>
    <t>624104297</t>
  </si>
  <si>
    <t>stávající zárubně do strojovny</t>
  </si>
  <si>
    <t>776</t>
  </si>
  <si>
    <t>Podlahy povlakové</t>
  </si>
  <si>
    <t>53</t>
  </si>
  <si>
    <t>776141113</t>
  </si>
  <si>
    <t>Stěrka podlahová nivelační pro vyrovnání podkladu povlakových podlah pevnosti 20 MPa tl přes 5 do 8 mm</t>
  </si>
  <si>
    <t>-1320400633</t>
  </si>
  <si>
    <t>úprava prohlubně výtahové šachty před osazením kesonu</t>
  </si>
  <si>
    <t>54</t>
  </si>
  <si>
    <t>998776103</t>
  </si>
  <si>
    <t>Přesun hmot tonážní pro podlahy povlakové v objektech v přes 12 do 24 m</t>
  </si>
  <si>
    <t>-1285666539</t>
  </si>
  <si>
    <t>55</t>
  </si>
  <si>
    <t>998776181</t>
  </si>
  <si>
    <t>Příplatek k přesunu hmot tonážní 776 prováděný bez použití mechanizace</t>
  </si>
  <si>
    <t>696541761</t>
  </si>
  <si>
    <t>784</t>
  </si>
  <si>
    <t>Dokončovací práce - malby a tapety</t>
  </si>
  <si>
    <t>56</t>
  </si>
  <si>
    <t>784111001</t>
  </si>
  <si>
    <t>Oprášení (ometení ) podkladu v místnostech v do 3,80 m</t>
  </si>
  <si>
    <t>1248998421</t>
  </si>
  <si>
    <t>STÁVAJÍCÍ VNĚJŠÍ OMÍTKA VÝTAHOVÉ ŠACHTY V 2.PP A 1.PP</t>
  </si>
  <si>
    <t>"ostění  a nadpraží dveří 2.PP"0,15*2,14*2+1,015*0,15</t>
  </si>
  <si>
    <t>"neomyvatelná část ostění  a nadpraží dveří 1.PP-5np"(0,15*1,04*2+1,015*0,15)*5</t>
  </si>
  <si>
    <t>57</t>
  </si>
  <si>
    <t>784111005</t>
  </si>
  <si>
    <t>Oprášení (ometení ) podkladu v místnostech v přes 5,00 m</t>
  </si>
  <si>
    <t>-1941096385</t>
  </si>
  <si>
    <t>58</t>
  </si>
  <si>
    <t>784111031</t>
  </si>
  <si>
    <t>Omytí podkladu v místnostech v do 3,80 m</t>
  </si>
  <si>
    <t>440073043</t>
  </si>
  <si>
    <t>41,641+112,679</t>
  </si>
  <si>
    <t>59</t>
  </si>
  <si>
    <t>784211001</t>
  </si>
  <si>
    <t>Jednonásobné bílé malby ze směsí za mokra výborně oděruvzdorných v místnostech v do 3,80 m</t>
  </si>
  <si>
    <t>1592741201</t>
  </si>
  <si>
    <t>154,32</t>
  </si>
  <si>
    <t>HZS</t>
  </si>
  <si>
    <t>Hodinové zúčtovací sazby</t>
  </si>
  <si>
    <t>60</t>
  </si>
  <si>
    <t>HZS1302</t>
  </si>
  <si>
    <t>Hodinová zúčtovací sazba zedník specialista</t>
  </si>
  <si>
    <t>hod</t>
  </si>
  <si>
    <t>512</t>
  </si>
  <si>
    <t>-505576387</t>
  </si>
  <si>
    <t>Práce spojené s bouráním prostupů -2hod</t>
  </si>
  <si>
    <t>Pomocné práce při bourání komponentů původního výtahu v šachtě a prohlubni- 16hod</t>
  </si>
  <si>
    <t>HZS2152</t>
  </si>
  <si>
    <t>Hodinová zúčtovací sazba klempíř odborný</t>
  </si>
  <si>
    <t>148966932</t>
  </si>
  <si>
    <t>Pomocné práce při odstranění výlezu na střechu včetně nášlapů</t>
  </si>
  <si>
    <t>SUB</t>
  </si>
  <si>
    <t>Subdodávky</t>
  </si>
  <si>
    <t>D.1</t>
  </si>
  <si>
    <t>Výtah</t>
  </si>
  <si>
    <t>62</t>
  </si>
  <si>
    <t>100001021</t>
  </si>
  <si>
    <t>Dodávka a montáž výtahu</t>
  </si>
  <si>
    <t>1482356224</t>
  </si>
  <si>
    <t>63</t>
  </si>
  <si>
    <t>100001022</t>
  </si>
  <si>
    <t>Výtah - dodávka a montáž včetně dveří, veškerého příslušenství a dopravy</t>
  </si>
  <si>
    <t>-1497265264</t>
  </si>
  <si>
    <t>65</t>
  </si>
  <si>
    <t>100001026</t>
  </si>
  <si>
    <t>Výtah- osvětlení</t>
  </si>
  <si>
    <t>-2099235948</t>
  </si>
  <si>
    <t>cena obsahuje:</t>
  </si>
  <si>
    <t>- osvětlení nástupišť</t>
  </si>
  <si>
    <t>- osvětlení šachty</t>
  </si>
  <si>
    <t>- osvětlení strojovny</t>
  </si>
  <si>
    <t>66</t>
  </si>
  <si>
    <t>100001035</t>
  </si>
  <si>
    <t>Výtah- uvedení do provozu, zaškolení obsluhy</t>
  </si>
  <si>
    <t>-351805695</t>
  </si>
  <si>
    <t>VRN</t>
  </si>
  <si>
    <t>Vedlejší rozpočtové náklady</t>
  </si>
  <si>
    <t>VRN1</t>
  </si>
  <si>
    <t>Průzkumné, geodetické a projektové práce</t>
  </si>
  <si>
    <t>67</t>
  </si>
  <si>
    <t>011002000</t>
  </si>
  <si>
    <t>Průzkumné práce</t>
  </si>
  <si>
    <t>1024</t>
  </si>
  <si>
    <t>-908489960</t>
  </si>
  <si>
    <t>"Provedení potřebných sond pro další stupeň Projektové dokumentace-Kloknerův ústav"1</t>
  </si>
  <si>
    <t>68</t>
  </si>
  <si>
    <t>013002000</t>
  </si>
  <si>
    <t>Projektové práce</t>
  </si>
  <si>
    <t>89618285</t>
  </si>
  <si>
    <t>projektová dokumentace Pro provedení stavby nebo Pro výběr zhotovitele</t>
  </si>
  <si>
    <t>VRN2</t>
  </si>
  <si>
    <t>Příprava staveniště</t>
  </si>
  <si>
    <t>69</t>
  </si>
  <si>
    <t>020001000</t>
  </si>
  <si>
    <t>-1037157496</t>
  </si>
  <si>
    <t>VRN3</t>
  </si>
  <si>
    <t>Zařízení staveniště</t>
  </si>
  <si>
    <t>70</t>
  </si>
  <si>
    <t>031002000</t>
  </si>
  <si>
    <t>Související práce pro zařízení staveniště</t>
  </si>
  <si>
    <t>-563587734</t>
  </si>
  <si>
    <t>kontejner na suť - 10 dnů - 20 m2</t>
  </si>
  <si>
    <t>10*20</t>
  </si>
  <si>
    <t>71</t>
  </si>
  <si>
    <t>032002000</t>
  </si>
  <si>
    <t>Vybavení staveniště</t>
  </si>
  <si>
    <t>1298355972</t>
  </si>
  <si>
    <t>VRN4</t>
  </si>
  <si>
    <t>Inženýrská činnost</t>
  </si>
  <si>
    <t>72</t>
  </si>
  <si>
    <t>044002000</t>
  </si>
  <si>
    <t>Revize</t>
  </si>
  <si>
    <t>1738183963</t>
  </si>
  <si>
    <t>-zkouška a revize</t>
  </si>
  <si>
    <t>73</t>
  </si>
  <si>
    <t>045002000</t>
  </si>
  <si>
    <t>Kompletační a koordinační činnost</t>
  </si>
  <si>
    <t>983536983</t>
  </si>
  <si>
    <t>SEZNAM FIGUR</t>
  </si>
  <si>
    <t>Výměra</t>
  </si>
  <si>
    <t>F01</t>
  </si>
  <si>
    <t>podlaha před vstupy do výtahu</t>
  </si>
  <si>
    <t>nová keramická dlažba před vstupy do výtahu 1pp-3.np</t>
  </si>
  <si>
    <t>0,82*1,1*4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</si>
</sst>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2"/>
      <c r="AL5" s="22"/>
      <c r="AM5" s="22"/>
      <c r="AN5" s="22"/>
      <c r="AO5" s="22"/>
      <c r="AP5" s="22"/>
      <c r="AQ5" s="22"/>
      <c r="AR5" s="20"/>
      <c r="BE5" s="25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2"/>
      <c r="AL6" s="22"/>
      <c r="AM6" s="22"/>
      <c r="AN6" s="22"/>
      <c r="AO6" s="22"/>
      <c r="AP6" s="22"/>
      <c r="AQ6" s="22"/>
      <c r="AR6" s="20"/>
      <c r="BE6" s="25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5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5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8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30</v>
      </c>
      <c r="AO13" s="22"/>
      <c r="AP13" s="22"/>
      <c r="AQ13" s="22"/>
      <c r="AR13" s="20"/>
      <c r="BE13" s="258"/>
      <c r="BS13" s="17" t="s">
        <v>6</v>
      </c>
    </row>
    <row r="14" spans="1:74" ht="12.75">
      <c r="B14" s="21"/>
      <c r="C14" s="22"/>
      <c r="D14" s="22"/>
      <c r="E14" s="263" t="s">
        <v>30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5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8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25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58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8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58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8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8"/>
    </row>
    <row r="23" spans="1:71" s="1" customFormat="1" ht="16.5" customHeight="1">
      <c r="B23" s="21"/>
      <c r="C23" s="22"/>
      <c r="D23" s="22"/>
      <c r="E23" s="265" t="s">
        <v>1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2"/>
      <c r="AP23" s="22"/>
      <c r="AQ23" s="22"/>
      <c r="AR23" s="20"/>
      <c r="BE23" s="25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8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6">
        <f>ROUND(AG94,2)</f>
        <v>0</v>
      </c>
      <c r="AL26" s="267"/>
      <c r="AM26" s="267"/>
      <c r="AN26" s="267"/>
      <c r="AO26" s="267"/>
      <c r="AP26" s="36"/>
      <c r="AQ26" s="36"/>
      <c r="AR26" s="39"/>
      <c r="BE26" s="25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8" t="s">
        <v>39</v>
      </c>
      <c r="M28" s="268"/>
      <c r="N28" s="268"/>
      <c r="O28" s="268"/>
      <c r="P28" s="268"/>
      <c r="Q28" s="36"/>
      <c r="R28" s="36"/>
      <c r="S28" s="36"/>
      <c r="T28" s="36"/>
      <c r="U28" s="36"/>
      <c r="V28" s="36"/>
      <c r="W28" s="268" t="s">
        <v>40</v>
      </c>
      <c r="X28" s="268"/>
      <c r="Y28" s="268"/>
      <c r="Z28" s="268"/>
      <c r="AA28" s="268"/>
      <c r="AB28" s="268"/>
      <c r="AC28" s="268"/>
      <c r="AD28" s="268"/>
      <c r="AE28" s="268"/>
      <c r="AF28" s="36"/>
      <c r="AG28" s="36"/>
      <c r="AH28" s="36"/>
      <c r="AI28" s="36"/>
      <c r="AJ28" s="36"/>
      <c r="AK28" s="268" t="s">
        <v>41</v>
      </c>
      <c r="AL28" s="268"/>
      <c r="AM28" s="268"/>
      <c r="AN28" s="268"/>
      <c r="AO28" s="268"/>
      <c r="AP28" s="36"/>
      <c r="AQ28" s="36"/>
      <c r="AR28" s="39"/>
      <c r="BE28" s="258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71">
        <v>0.21</v>
      </c>
      <c r="M29" s="270"/>
      <c r="N29" s="270"/>
      <c r="O29" s="270"/>
      <c r="P29" s="270"/>
      <c r="Q29" s="41"/>
      <c r="R29" s="41"/>
      <c r="S29" s="41"/>
      <c r="T29" s="41"/>
      <c r="U29" s="41"/>
      <c r="V29" s="41"/>
      <c r="W29" s="269">
        <f>ROUND(AZ94,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41"/>
      <c r="AG29" s="41"/>
      <c r="AH29" s="41"/>
      <c r="AI29" s="41"/>
      <c r="AJ29" s="41"/>
      <c r="AK29" s="269">
        <f>ROUND(AV94, 2)</f>
        <v>0</v>
      </c>
      <c r="AL29" s="270"/>
      <c r="AM29" s="270"/>
      <c r="AN29" s="270"/>
      <c r="AO29" s="270"/>
      <c r="AP29" s="41"/>
      <c r="AQ29" s="41"/>
      <c r="AR29" s="42"/>
      <c r="BE29" s="259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71">
        <v>0.15</v>
      </c>
      <c r="M30" s="270"/>
      <c r="N30" s="270"/>
      <c r="O30" s="270"/>
      <c r="P30" s="270"/>
      <c r="Q30" s="41"/>
      <c r="R30" s="41"/>
      <c r="S30" s="41"/>
      <c r="T30" s="41"/>
      <c r="U30" s="41"/>
      <c r="V30" s="41"/>
      <c r="W30" s="269">
        <f>ROUND(BA94,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41"/>
      <c r="AG30" s="41"/>
      <c r="AH30" s="41"/>
      <c r="AI30" s="41"/>
      <c r="AJ30" s="41"/>
      <c r="AK30" s="269">
        <f>ROUND(AW94, 2)</f>
        <v>0</v>
      </c>
      <c r="AL30" s="270"/>
      <c r="AM30" s="270"/>
      <c r="AN30" s="270"/>
      <c r="AO30" s="270"/>
      <c r="AP30" s="41"/>
      <c r="AQ30" s="41"/>
      <c r="AR30" s="42"/>
      <c r="BE30" s="259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71">
        <v>0.21</v>
      </c>
      <c r="M31" s="270"/>
      <c r="N31" s="270"/>
      <c r="O31" s="270"/>
      <c r="P31" s="270"/>
      <c r="Q31" s="41"/>
      <c r="R31" s="41"/>
      <c r="S31" s="41"/>
      <c r="T31" s="41"/>
      <c r="U31" s="41"/>
      <c r="V31" s="41"/>
      <c r="W31" s="269">
        <f>ROUND(BB94,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41"/>
      <c r="AG31" s="41"/>
      <c r="AH31" s="41"/>
      <c r="AI31" s="41"/>
      <c r="AJ31" s="41"/>
      <c r="AK31" s="269">
        <v>0</v>
      </c>
      <c r="AL31" s="270"/>
      <c r="AM31" s="270"/>
      <c r="AN31" s="270"/>
      <c r="AO31" s="270"/>
      <c r="AP31" s="41"/>
      <c r="AQ31" s="41"/>
      <c r="AR31" s="42"/>
      <c r="BE31" s="259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71">
        <v>0.15</v>
      </c>
      <c r="M32" s="270"/>
      <c r="N32" s="270"/>
      <c r="O32" s="270"/>
      <c r="P32" s="270"/>
      <c r="Q32" s="41"/>
      <c r="R32" s="41"/>
      <c r="S32" s="41"/>
      <c r="T32" s="41"/>
      <c r="U32" s="41"/>
      <c r="V32" s="41"/>
      <c r="W32" s="269">
        <f>ROUND(BC94,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41"/>
      <c r="AG32" s="41"/>
      <c r="AH32" s="41"/>
      <c r="AI32" s="41"/>
      <c r="AJ32" s="41"/>
      <c r="AK32" s="269">
        <v>0</v>
      </c>
      <c r="AL32" s="270"/>
      <c r="AM32" s="270"/>
      <c r="AN32" s="270"/>
      <c r="AO32" s="270"/>
      <c r="AP32" s="41"/>
      <c r="AQ32" s="41"/>
      <c r="AR32" s="42"/>
      <c r="BE32" s="259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71">
        <v>0</v>
      </c>
      <c r="M33" s="270"/>
      <c r="N33" s="270"/>
      <c r="O33" s="270"/>
      <c r="P33" s="270"/>
      <c r="Q33" s="41"/>
      <c r="R33" s="41"/>
      <c r="S33" s="41"/>
      <c r="T33" s="41"/>
      <c r="U33" s="41"/>
      <c r="V33" s="41"/>
      <c r="W33" s="269">
        <f>ROUND(BD94,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41"/>
      <c r="AG33" s="41"/>
      <c r="AH33" s="41"/>
      <c r="AI33" s="41"/>
      <c r="AJ33" s="41"/>
      <c r="AK33" s="269">
        <v>0</v>
      </c>
      <c r="AL33" s="270"/>
      <c r="AM33" s="270"/>
      <c r="AN33" s="270"/>
      <c r="AO33" s="270"/>
      <c r="AP33" s="41"/>
      <c r="AQ33" s="41"/>
      <c r="AR33" s="42"/>
      <c r="BE33" s="25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8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72" t="s">
        <v>50</v>
      </c>
      <c r="Y35" s="273"/>
      <c r="Z35" s="273"/>
      <c r="AA35" s="273"/>
      <c r="AB35" s="273"/>
      <c r="AC35" s="45"/>
      <c r="AD35" s="45"/>
      <c r="AE35" s="45"/>
      <c r="AF35" s="45"/>
      <c r="AG35" s="45"/>
      <c r="AH35" s="45"/>
      <c r="AI35" s="45"/>
      <c r="AJ35" s="45"/>
      <c r="AK35" s="274">
        <f>SUM(AK26:AK33)</f>
        <v>0</v>
      </c>
      <c r="AL35" s="273"/>
      <c r="AM35" s="273"/>
      <c r="AN35" s="273"/>
      <c r="AO35" s="27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V2023-14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6" t="str">
        <f>K6</f>
        <v>Modernizace výtahu ve stávající budově Májová 105/29, Cheb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63"/>
      <c r="AL85" s="63"/>
      <c r="AM85" s="63"/>
      <c r="AN85" s="63"/>
      <c r="AO85" s="63"/>
      <c r="AP85" s="63"/>
      <c r="AQ85" s="63"/>
      <c r="AR85" s="64"/>
    </row>
    <row r="86" spans="1:90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Májová 105/29 parc .č 1111/2 k.ú. Cheb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8" t="str">
        <f>IF(AN8= "","",AN8)</f>
        <v>21. 7. 2023</v>
      </c>
      <c r="AN87" s="278"/>
      <c r="AO87" s="36"/>
      <c r="AP87" s="36"/>
      <c r="AQ87" s="36"/>
      <c r="AR87" s="39"/>
      <c r="BE87" s="34"/>
    </row>
    <row r="88" spans="1:90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Cheb, náměstí Krále Jiřího z Poděbrad 1/14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279" t="str">
        <f>IF(E17="","",E17)</f>
        <v>Projekty-Sládková s.r.o., Mirkovice 70,Velešín</v>
      </c>
      <c r="AN89" s="280"/>
      <c r="AO89" s="280"/>
      <c r="AP89" s="280"/>
      <c r="AQ89" s="36"/>
      <c r="AR89" s="39"/>
      <c r="AS89" s="281" t="s">
        <v>58</v>
      </c>
      <c r="AT89" s="28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2" customHeight="1">
      <c r="A90" s="34"/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79" t="str">
        <f>IF(E20="","",E20)</f>
        <v>Bc. Martin Ficek</v>
      </c>
      <c r="AN90" s="280"/>
      <c r="AO90" s="280"/>
      <c r="AP90" s="280"/>
      <c r="AQ90" s="36"/>
      <c r="AR90" s="39"/>
      <c r="AS90" s="283"/>
      <c r="AT90" s="28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5"/>
      <c r="AT91" s="28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87" t="s">
        <v>59</v>
      </c>
      <c r="D92" s="288"/>
      <c r="E92" s="288"/>
      <c r="F92" s="288"/>
      <c r="G92" s="288"/>
      <c r="H92" s="73"/>
      <c r="I92" s="289" t="s">
        <v>60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290" t="s">
        <v>61</v>
      </c>
      <c r="AH92" s="288"/>
      <c r="AI92" s="288"/>
      <c r="AJ92" s="288"/>
      <c r="AK92" s="288"/>
      <c r="AL92" s="288"/>
      <c r="AM92" s="288"/>
      <c r="AN92" s="289" t="s">
        <v>62</v>
      </c>
      <c r="AO92" s="288"/>
      <c r="AP92" s="291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0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5">
        <f>ROUND(AG95,2)</f>
        <v>0</v>
      </c>
      <c r="AH94" s="295"/>
      <c r="AI94" s="295"/>
      <c r="AJ94" s="295"/>
      <c r="AK94" s="295"/>
      <c r="AL94" s="295"/>
      <c r="AM94" s="295"/>
      <c r="AN94" s="296">
        <f>SUM(AG94,AT94)</f>
        <v>0</v>
      </c>
      <c r="AO94" s="296"/>
      <c r="AP94" s="296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77</v>
      </c>
      <c r="BT94" s="91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0" s="7" customFormat="1" ht="24.75" customHeight="1">
      <c r="A95" s="92" t="s">
        <v>81</v>
      </c>
      <c r="B95" s="93"/>
      <c r="C95" s="94"/>
      <c r="D95" s="294" t="s">
        <v>14</v>
      </c>
      <c r="E95" s="294"/>
      <c r="F95" s="294"/>
      <c r="G95" s="294"/>
      <c r="H95" s="294"/>
      <c r="I95" s="95"/>
      <c r="J95" s="294" t="s">
        <v>17</v>
      </c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  <c r="AE95" s="294"/>
      <c r="AF95" s="294"/>
      <c r="AG95" s="292">
        <f>'V2023-14 - Modernizace vý...'!J28</f>
        <v>0</v>
      </c>
      <c r="AH95" s="293"/>
      <c r="AI95" s="293"/>
      <c r="AJ95" s="293"/>
      <c r="AK95" s="293"/>
      <c r="AL95" s="293"/>
      <c r="AM95" s="293"/>
      <c r="AN95" s="292">
        <f>SUM(AG95,AT95)</f>
        <v>0</v>
      </c>
      <c r="AO95" s="293"/>
      <c r="AP95" s="293"/>
      <c r="AQ95" s="96" t="s">
        <v>82</v>
      </c>
      <c r="AR95" s="97"/>
      <c r="AS95" s="98">
        <v>0</v>
      </c>
      <c r="AT95" s="99">
        <f>ROUND(SUM(AV95:AW95),2)</f>
        <v>0</v>
      </c>
      <c r="AU95" s="100">
        <f>'V2023-14 - Modernizace vý...'!P140</f>
        <v>0</v>
      </c>
      <c r="AV95" s="99">
        <f>'V2023-14 - Modernizace vý...'!J31</f>
        <v>0</v>
      </c>
      <c r="AW95" s="99">
        <f>'V2023-14 - Modernizace vý...'!J32</f>
        <v>0</v>
      </c>
      <c r="AX95" s="99">
        <f>'V2023-14 - Modernizace vý...'!J33</f>
        <v>0</v>
      </c>
      <c r="AY95" s="99">
        <f>'V2023-14 - Modernizace vý...'!J34</f>
        <v>0</v>
      </c>
      <c r="AZ95" s="99">
        <f>'V2023-14 - Modernizace vý...'!F31</f>
        <v>0</v>
      </c>
      <c r="BA95" s="99">
        <f>'V2023-14 - Modernizace vý...'!F32</f>
        <v>0</v>
      </c>
      <c r="BB95" s="99">
        <f>'V2023-14 - Modernizace vý...'!F33</f>
        <v>0</v>
      </c>
      <c r="BC95" s="99">
        <f>'V2023-14 - Modernizace vý...'!F34</f>
        <v>0</v>
      </c>
      <c r="BD95" s="101">
        <f>'V2023-14 - Modernizace vý...'!F35</f>
        <v>0</v>
      </c>
      <c r="BT95" s="102" t="s">
        <v>83</v>
      </c>
      <c r="BU95" s="102" t="s">
        <v>84</v>
      </c>
      <c r="BV95" s="102" t="s">
        <v>79</v>
      </c>
      <c r="BW95" s="102" t="s">
        <v>5</v>
      </c>
      <c r="BX95" s="102" t="s">
        <v>80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32W7MjBpsMU9njG+XyksbHOKkfPUogsZoK71JiX/cbsfsD2wDHZaTFIG7BK5heplXzHSpeuKTGCKYlB+VVyEIw==" saltValue="WzTyKZk0LfpfvZH8JTGFQuBn6TORR5fL240dqxuSBTTzmmuUqWhCa0zdqK8nVQPtzfne0k9Esvg6RvF35omy6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V2023-14 - Modernizace v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85</v>
      </c>
    </row>
    <row r="4" spans="1:46" s="1" customFormat="1" ht="24.95" customHeight="1">
      <c r="B4" s="20"/>
      <c r="D4" s="105" t="s">
        <v>86</v>
      </c>
      <c r="L4" s="20"/>
      <c r="M4" s="106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98" t="s">
        <v>17</v>
      </c>
      <c r="F7" s="299"/>
      <c r="G7" s="299"/>
      <c r="H7" s="299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21. 7. 2023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">
        <v>26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">
        <v>27</v>
      </c>
      <c r="F13" s="34"/>
      <c r="G13" s="34"/>
      <c r="H13" s="34"/>
      <c r="I13" s="107" t="s">
        <v>28</v>
      </c>
      <c r="J13" s="108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29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300" t="str">
        <f>'Rekapitulace stavby'!E14</f>
        <v>Vyplň údaj</v>
      </c>
      <c r="F16" s="301"/>
      <c r="G16" s="301"/>
      <c r="H16" s="301"/>
      <c r="I16" s="107" t="s">
        <v>28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31</v>
      </c>
      <c r="E18" s="34"/>
      <c r="F18" s="34"/>
      <c r="G18" s="34"/>
      <c r="H18" s="34"/>
      <c r="I18" s="107" t="s">
        <v>25</v>
      </c>
      <c r="J18" s="108" t="s">
        <v>32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">
        <v>33</v>
      </c>
      <c r="F19" s="34"/>
      <c r="G19" s="34"/>
      <c r="H19" s="34"/>
      <c r="I19" s="107" t="s">
        <v>28</v>
      </c>
      <c r="J19" s="108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35</v>
      </c>
      <c r="E21" s="34"/>
      <c r="F21" s="34"/>
      <c r="G21" s="34"/>
      <c r="H21" s="34"/>
      <c r="I21" s="107" t="s">
        <v>25</v>
      </c>
      <c r="J21" s="108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">
        <v>36</v>
      </c>
      <c r="F22" s="34"/>
      <c r="G22" s="34"/>
      <c r="H22" s="34"/>
      <c r="I22" s="107" t="s">
        <v>28</v>
      </c>
      <c r="J22" s="108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37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302" t="s">
        <v>1</v>
      </c>
      <c r="F25" s="302"/>
      <c r="G25" s="302"/>
      <c r="H25" s="302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38</v>
      </c>
      <c r="E28" s="34"/>
      <c r="F28" s="34"/>
      <c r="G28" s="34"/>
      <c r="H28" s="34"/>
      <c r="I28" s="34"/>
      <c r="J28" s="115">
        <f>ROUND(J140,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6" t="s">
        <v>40</v>
      </c>
      <c r="G30" s="34"/>
      <c r="H30" s="34"/>
      <c r="I30" s="116" t="s">
        <v>39</v>
      </c>
      <c r="J30" s="116" t="s">
        <v>41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7" t="s">
        <v>42</v>
      </c>
      <c r="E31" s="107" t="s">
        <v>43</v>
      </c>
      <c r="F31" s="118">
        <f>ROUND((SUM(BE140:BE361)),  2)</f>
        <v>0</v>
      </c>
      <c r="G31" s="34"/>
      <c r="H31" s="34"/>
      <c r="I31" s="119">
        <v>0.21</v>
      </c>
      <c r="J31" s="118">
        <f>ROUND(((SUM(BE140:BE361))*I31),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7" t="s">
        <v>44</v>
      </c>
      <c r="F32" s="118">
        <f>ROUND((SUM(BF140:BF361)),  2)</f>
        <v>0</v>
      </c>
      <c r="G32" s="34"/>
      <c r="H32" s="34"/>
      <c r="I32" s="119">
        <v>0.15</v>
      </c>
      <c r="J32" s="118">
        <f>ROUND(((SUM(BF140:BF361))*I32),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7" t="s">
        <v>45</v>
      </c>
      <c r="F33" s="118">
        <f>ROUND((SUM(BG140:BG361)),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7" t="s">
        <v>46</v>
      </c>
      <c r="F34" s="118">
        <f>ROUND((SUM(BH140:BH361)),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47</v>
      </c>
      <c r="F35" s="118">
        <f>ROUND((SUM(BI140:BI361)),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48</v>
      </c>
      <c r="E37" s="122"/>
      <c r="F37" s="122"/>
      <c r="G37" s="123" t="s">
        <v>49</v>
      </c>
      <c r="H37" s="124" t="s">
        <v>50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7" t="s">
        <v>51</v>
      </c>
      <c r="E50" s="128"/>
      <c r="F50" s="128"/>
      <c r="G50" s="127" t="s">
        <v>52</v>
      </c>
      <c r="H50" s="128"/>
      <c r="I50" s="128"/>
      <c r="J50" s="128"/>
      <c r="K50" s="128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29" t="s">
        <v>53</v>
      </c>
      <c r="E61" s="130"/>
      <c r="F61" s="131" t="s">
        <v>54</v>
      </c>
      <c r="G61" s="129" t="s">
        <v>53</v>
      </c>
      <c r="H61" s="130"/>
      <c r="I61" s="130"/>
      <c r="J61" s="132" t="s">
        <v>54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7" t="s">
        <v>55</v>
      </c>
      <c r="E65" s="133"/>
      <c r="F65" s="133"/>
      <c r="G65" s="127" t="s">
        <v>56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29" t="s">
        <v>53</v>
      </c>
      <c r="E76" s="130"/>
      <c r="F76" s="131" t="s">
        <v>54</v>
      </c>
      <c r="G76" s="129" t="s">
        <v>53</v>
      </c>
      <c r="H76" s="130"/>
      <c r="I76" s="130"/>
      <c r="J76" s="132" t="s">
        <v>54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76" t="str">
        <f>E7</f>
        <v>Modernizace výtahu ve stávající budově Májová 105/29, Cheb</v>
      </c>
      <c r="F85" s="303"/>
      <c r="G85" s="303"/>
      <c r="H85" s="30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Májová 105/29 parc .č 1111/2 k.ú. Cheb</v>
      </c>
      <c r="G87" s="36"/>
      <c r="H87" s="36"/>
      <c r="I87" s="29" t="s">
        <v>22</v>
      </c>
      <c r="J87" s="66" t="str">
        <f>IF(J10="","",J10)</f>
        <v>21. 7. 2023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40.15" customHeight="1">
      <c r="A89" s="34"/>
      <c r="B89" s="35"/>
      <c r="C89" s="29" t="s">
        <v>24</v>
      </c>
      <c r="D89" s="36"/>
      <c r="E89" s="36"/>
      <c r="F89" s="27" t="str">
        <f>E13</f>
        <v>Město Cheb, náměstí Krále Jiřího z Poděbrad 1/14</v>
      </c>
      <c r="G89" s="36"/>
      <c r="H89" s="36"/>
      <c r="I89" s="29" t="s">
        <v>31</v>
      </c>
      <c r="J89" s="32" t="str">
        <f>E19</f>
        <v>Projekty-Sládková s.r.o., Mirkovice 70,Velešín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2" customHeight="1">
      <c r="A90" s="34"/>
      <c r="B90" s="35"/>
      <c r="C90" s="29" t="s">
        <v>29</v>
      </c>
      <c r="D90" s="36"/>
      <c r="E90" s="36"/>
      <c r="F90" s="27" t="str">
        <f>IF(E16="","",E16)</f>
        <v>Vyplň údaj</v>
      </c>
      <c r="G90" s="36"/>
      <c r="H90" s="36"/>
      <c r="I90" s="29" t="s">
        <v>35</v>
      </c>
      <c r="J90" s="32" t="str">
        <f>E22</f>
        <v>Bc. Martin Ficek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38" t="s">
        <v>88</v>
      </c>
      <c r="D92" s="139"/>
      <c r="E92" s="139"/>
      <c r="F92" s="139"/>
      <c r="G92" s="139"/>
      <c r="H92" s="139"/>
      <c r="I92" s="139"/>
      <c r="J92" s="140" t="s">
        <v>89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9" customHeight="1">
      <c r="A94" s="34"/>
      <c r="B94" s="35"/>
      <c r="C94" s="141" t="s">
        <v>90</v>
      </c>
      <c r="D94" s="36"/>
      <c r="E94" s="36"/>
      <c r="F94" s="36"/>
      <c r="G94" s="36"/>
      <c r="H94" s="36"/>
      <c r="I94" s="36"/>
      <c r="J94" s="84">
        <f>J140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91</v>
      </c>
    </row>
    <row r="95" spans="1:47" s="9" customFormat="1" ht="24.95" customHeight="1">
      <c r="B95" s="142"/>
      <c r="C95" s="143"/>
      <c r="D95" s="144" t="s">
        <v>92</v>
      </c>
      <c r="E95" s="145"/>
      <c r="F95" s="145"/>
      <c r="G95" s="145"/>
      <c r="H95" s="145"/>
      <c r="I95" s="145"/>
      <c r="J95" s="146">
        <f>J141</f>
        <v>0</v>
      </c>
      <c r="K95" s="143"/>
      <c r="L95" s="147"/>
    </row>
    <row r="96" spans="1:47" s="10" customFormat="1" ht="19.899999999999999" customHeight="1">
      <c r="B96" s="148"/>
      <c r="C96" s="149"/>
      <c r="D96" s="150" t="s">
        <v>93</v>
      </c>
      <c r="E96" s="151"/>
      <c r="F96" s="151"/>
      <c r="G96" s="151"/>
      <c r="H96" s="151"/>
      <c r="I96" s="151"/>
      <c r="J96" s="152">
        <f>J142</f>
        <v>0</v>
      </c>
      <c r="K96" s="149"/>
      <c r="L96" s="153"/>
    </row>
    <row r="97" spans="2:12" s="10" customFormat="1" ht="19.899999999999999" customHeight="1">
      <c r="B97" s="148"/>
      <c r="C97" s="149"/>
      <c r="D97" s="150" t="s">
        <v>94</v>
      </c>
      <c r="E97" s="151"/>
      <c r="F97" s="151"/>
      <c r="G97" s="151"/>
      <c r="H97" s="151"/>
      <c r="I97" s="151"/>
      <c r="J97" s="152">
        <f>J146</f>
        <v>0</v>
      </c>
      <c r="K97" s="149"/>
      <c r="L97" s="153"/>
    </row>
    <row r="98" spans="2:12" s="10" customFormat="1" ht="14.85" customHeight="1">
      <c r="B98" s="148"/>
      <c r="C98" s="149"/>
      <c r="D98" s="150" t="s">
        <v>95</v>
      </c>
      <c r="E98" s="151"/>
      <c r="F98" s="151"/>
      <c r="G98" s="151"/>
      <c r="H98" s="151"/>
      <c r="I98" s="151"/>
      <c r="J98" s="152">
        <f>J147</f>
        <v>0</v>
      </c>
      <c r="K98" s="149"/>
      <c r="L98" s="153"/>
    </row>
    <row r="99" spans="2:12" s="10" customFormat="1" ht="19.899999999999999" customHeight="1">
      <c r="B99" s="148"/>
      <c r="C99" s="149"/>
      <c r="D99" s="150" t="s">
        <v>96</v>
      </c>
      <c r="E99" s="151"/>
      <c r="F99" s="151"/>
      <c r="G99" s="151"/>
      <c r="H99" s="151"/>
      <c r="I99" s="151"/>
      <c r="J99" s="152">
        <f>J161</f>
        <v>0</v>
      </c>
      <c r="K99" s="149"/>
      <c r="L99" s="153"/>
    </row>
    <row r="100" spans="2:12" s="10" customFormat="1" ht="14.85" customHeight="1">
      <c r="B100" s="148"/>
      <c r="C100" s="149"/>
      <c r="D100" s="150" t="s">
        <v>97</v>
      </c>
      <c r="E100" s="151"/>
      <c r="F100" s="151"/>
      <c r="G100" s="151"/>
      <c r="H100" s="151"/>
      <c r="I100" s="151"/>
      <c r="J100" s="152">
        <f>J197</f>
        <v>0</v>
      </c>
      <c r="K100" s="149"/>
      <c r="L100" s="153"/>
    </row>
    <row r="101" spans="2:12" s="10" customFormat="1" ht="14.85" customHeight="1">
      <c r="B101" s="148"/>
      <c r="C101" s="149"/>
      <c r="D101" s="150" t="s">
        <v>98</v>
      </c>
      <c r="E101" s="151"/>
      <c r="F101" s="151"/>
      <c r="G101" s="151"/>
      <c r="H101" s="151"/>
      <c r="I101" s="151"/>
      <c r="J101" s="152">
        <f>J210</f>
        <v>0</v>
      </c>
      <c r="K101" s="149"/>
      <c r="L101" s="153"/>
    </row>
    <row r="102" spans="2:12" s="10" customFormat="1" ht="14.85" customHeight="1">
      <c r="B102" s="148"/>
      <c r="C102" s="149"/>
      <c r="D102" s="150" t="s">
        <v>99</v>
      </c>
      <c r="E102" s="151"/>
      <c r="F102" s="151"/>
      <c r="G102" s="151"/>
      <c r="H102" s="151"/>
      <c r="I102" s="151"/>
      <c r="J102" s="152">
        <f>J228</f>
        <v>0</v>
      </c>
      <c r="K102" s="149"/>
      <c r="L102" s="153"/>
    </row>
    <row r="103" spans="2:12" s="10" customFormat="1" ht="19.899999999999999" customHeight="1">
      <c r="B103" s="148"/>
      <c r="C103" s="149"/>
      <c r="D103" s="150" t="s">
        <v>100</v>
      </c>
      <c r="E103" s="151"/>
      <c r="F103" s="151"/>
      <c r="G103" s="151"/>
      <c r="H103" s="151"/>
      <c r="I103" s="151"/>
      <c r="J103" s="152">
        <f>J230</f>
        <v>0</v>
      </c>
      <c r="K103" s="149"/>
      <c r="L103" s="153"/>
    </row>
    <row r="104" spans="2:12" s="9" customFormat="1" ht="24.95" customHeight="1">
      <c r="B104" s="142"/>
      <c r="C104" s="143"/>
      <c r="D104" s="144" t="s">
        <v>101</v>
      </c>
      <c r="E104" s="145"/>
      <c r="F104" s="145"/>
      <c r="G104" s="145"/>
      <c r="H104" s="145"/>
      <c r="I104" s="145"/>
      <c r="J104" s="146">
        <f>J241</f>
        <v>0</v>
      </c>
      <c r="K104" s="143"/>
      <c r="L104" s="147"/>
    </row>
    <row r="105" spans="2:12" s="10" customFormat="1" ht="19.899999999999999" customHeight="1">
      <c r="B105" s="148"/>
      <c r="C105" s="149"/>
      <c r="D105" s="150" t="s">
        <v>102</v>
      </c>
      <c r="E105" s="151"/>
      <c r="F105" s="151"/>
      <c r="G105" s="151"/>
      <c r="H105" s="151"/>
      <c r="I105" s="151"/>
      <c r="J105" s="152">
        <f>J242</f>
        <v>0</v>
      </c>
      <c r="K105" s="149"/>
      <c r="L105" s="153"/>
    </row>
    <row r="106" spans="2:12" s="9" customFormat="1" ht="24.95" customHeight="1">
      <c r="B106" s="142"/>
      <c r="C106" s="143"/>
      <c r="D106" s="144" t="s">
        <v>103</v>
      </c>
      <c r="E106" s="145"/>
      <c r="F106" s="145"/>
      <c r="G106" s="145"/>
      <c r="H106" s="145"/>
      <c r="I106" s="145"/>
      <c r="J106" s="146">
        <f>J253</f>
        <v>0</v>
      </c>
      <c r="K106" s="143"/>
      <c r="L106" s="147"/>
    </row>
    <row r="107" spans="2:12" s="10" customFormat="1" ht="19.899999999999999" customHeight="1">
      <c r="B107" s="148"/>
      <c r="C107" s="149"/>
      <c r="D107" s="150" t="s">
        <v>104</v>
      </c>
      <c r="E107" s="151"/>
      <c r="F107" s="151"/>
      <c r="G107" s="151"/>
      <c r="H107" s="151"/>
      <c r="I107" s="151"/>
      <c r="J107" s="152">
        <f>J254</f>
        <v>0</v>
      </c>
      <c r="K107" s="149"/>
      <c r="L107" s="153"/>
    </row>
    <row r="108" spans="2:12" s="10" customFormat="1" ht="19.899999999999999" customHeight="1">
      <c r="B108" s="148"/>
      <c r="C108" s="149"/>
      <c r="D108" s="150" t="s">
        <v>105</v>
      </c>
      <c r="E108" s="151"/>
      <c r="F108" s="151"/>
      <c r="G108" s="151"/>
      <c r="H108" s="151"/>
      <c r="I108" s="151"/>
      <c r="J108" s="152">
        <f>J258</f>
        <v>0</v>
      </c>
      <c r="K108" s="149"/>
      <c r="L108" s="153"/>
    </row>
    <row r="109" spans="2:12" s="10" customFormat="1" ht="19.899999999999999" customHeight="1">
      <c r="B109" s="148"/>
      <c r="C109" s="149"/>
      <c r="D109" s="150" t="s">
        <v>106</v>
      </c>
      <c r="E109" s="151"/>
      <c r="F109" s="151"/>
      <c r="G109" s="151"/>
      <c r="H109" s="151"/>
      <c r="I109" s="151"/>
      <c r="J109" s="152">
        <f>J261</f>
        <v>0</v>
      </c>
      <c r="K109" s="149"/>
      <c r="L109" s="153"/>
    </row>
    <row r="110" spans="2:12" s="10" customFormat="1" ht="19.899999999999999" customHeight="1">
      <c r="B110" s="148"/>
      <c r="C110" s="149"/>
      <c r="D110" s="150" t="s">
        <v>107</v>
      </c>
      <c r="E110" s="151"/>
      <c r="F110" s="151"/>
      <c r="G110" s="151"/>
      <c r="H110" s="151"/>
      <c r="I110" s="151"/>
      <c r="J110" s="152">
        <f>J269</f>
        <v>0</v>
      </c>
      <c r="K110" s="149"/>
      <c r="L110" s="153"/>
    </row>
    <row r="111" spans="2:12" s="10" customFormat="1" ht="19.899999999999999" customHeight="1">
      <c r="B111" s="148"/>
      <c r="C111" s="149"/>
      <c r="D111" s="150" t="s">
        <v>108</v>
      </c>
      <c r="E111" s="151"/>
      <c r="F111" s="151"/>
      <c r="G111" s="151"/>
      <c r="H111" s="151"/>
      <c r="I111" s="151"/>
      <c r="J111" s="152">
        <f>J273</f>
        <v>0</v>
      </c>
      <c r="K111" s="149"/>
      <c r="L111" s="153"/>
    </row>
    <row r="112" spans="2:12" s="10" customFormat="1" ht="19.899999999999999" customHeight="1">
      <c r="B112" s="148"/>
      <c r="C112" s="149"/>
      <c r="D112" s="150" t="s">
        <v>109</v>
      </c>
      <c r="E112" s="151"/>
      <c r="F112" s="151"/>
      <c r="G112" s="151"/>
      <c r="H112" s="151"/>
      <c r="I112" s="151"/>
      <c r="J112" s="152">
        <f>J292</f>
        <v>0</v>
      </c>
      <c r="K112" s="149"/>
      <c r="L112" s="153"/>
    </row>
    <row r="113" spans="1:31" s="10" customFormat="1" ht="19.899999999999999" customHeight="1">
      <c r="B113" s="148"/>
      <c r="C113" s="149"/>
      <c r="D113" s="150" t="s">
        <v>110</v>
      </c>
      <c r="E113" s="151"/>
      <c r="F113" s="151"/>
      <c r="G113" s="151"/>
      <c r="H113" s="151"/>
      <c r="I113" s="151"/>
      <c r="J113" s="152">
        <f>J296</f>
        <v>0</v>
      </c>
      <c r="K113" s="149"/>
      <c r="L113" s="153"/>
    </row>
    <row r="114" spans="1:31" s="10" customFormat="1" ht="19.899999999999999" customHeight="1">
      <c r="B114" s="148"/>
      <c r="C114" s="149"/>
      <c r="D114" s="150" t="s">
        <v>111</v>
      </c>
      <c r="E114" s="151"/>
      <c r="F114" s="151"/>
      <c r="G114" s="151"/>
      <c r="H114" s="151"/>
      <c r="I114" s="151"/>
      <c r="J114" s="152">
        <f>J302</f>
        <v>0</v>
      </c>
      <c r="K114" s="149"/>
      <c r="L114" s="153"/>
    </row>
    <row r="115" spans="1:31" s="9" customFormat="1" ht="24.95" customHeight="1">
      <c r="B115" s="142"/>
      <c r="C115" s="143"/>
      <c r="D115" s="144" t="s">
        <v>112</v>
      </c>
      <c r="E115" s="145"/>
      <c r="F115" s="145"/>
      <c r="G115" s="145"/>
      <c r="H115" s="145"/>
      <c r="I115" s="145"/>
      <c r="J115" s="146">
        <f>J318</f>
        <v>0</v>
      </c>
      <c r="K115" s="143"/>
      <c r="L115" s="147"/>
    </row>
    <row r="116" spans="1:31" s="9" customFormat="1" ht="24.95" customHeight="1">
      <c r="B116" s="142"/>
      <c r="C116" s="143"/>
      <c r="D116" s="144" t="s">
        <v>113</v>
      </c>
      <c r="E116" s="145"/>
      <c r="F116" s="145"/>
      <c r="G116" s="145"/>
      <c r="H116" s="145"/>
      <c r="I116" s="145"/>
      <c r="J116" s="146">
        <f>J328</f>
        <v>0</v>
      </c>
      <c r="K116" s="143"/>
      <c r="L116" s="147"/>
    </row>
    <row r="117" spans="1:31" s="10" customFormat="1" ht="19.899999999999999" customHeight="1">
      <c r="B117" s="148"/>
      <c r="C117" s="149"/>
      <c r="D117" s="150" t="s">
        <v>114</v>
      </c>
      <c r="E117" s="151"/>
      <c r="F117" s="151"/>
      <c r="G117" s="151"/>
      <c r="H117" s="151"/>
      <c r="I117" s="151"/>
      <c r="J117" s="152">
        <f>J329</f>
        <v>0</v>
      </c>
      <c r="K117" s="149"/>
      <c r="L117" s="153"/>
    </row>
    <row r="118" spans="1:31" s="9" customFormat="1" ht="24.95" customHeight="1">
      <c r="B118" s="142"/>
      <c r="C118" s="143"/>
      <c r="D118" s="144" t="s">
        <v>115</v>
      </c>
      <c r="E118" s="145"/>
      <c r="F118" s="145"/>
      <c r="G118" s="145"/>
      <c r="H118" s="145"/>
      <c r="I118" s="145"/>
      <c r="J118" s="146">
        <f>J341</f>
        <v>0</v>
      </c>
      <c r="K118" s="143"/>
      <c r="L118" s="147"/>
    </row>
    <row r="119" spans="1:31" s="10" customFormat="1" ht="19.899999999999999" customHeight="1">
      <c r="B119" s="148"/>
      <c r="C119" s="149"/>
      <c r="D119" s="150" t="s">
        <v>116</v>
      </c>
      <c r="E119" s="151"/>
      <c r="F119" s="151"/>
      <c r="G119" s="151"/>
      <c r="H119" s="151"/>
      <c r="I119" s="151"/>
      <c r="J119" s="152">
        <f>J342</f>
        <v>0</v>
      </c>
      <c r="K119" s="149"/>
      <c r="L119" s="153"/>
    </row>
    <row r="120" spans="1:31" s="10" customFormat="1" ht="19.899999999999999" customHeight="1">
      <c r="B120" s="148"/>
      <c r="C120" s="149"/>
      <c r="D120" s="150" t="s">
        <v>117</v>
      </c>
      <c r="E120" s="151"/>
      <c r="F120" s="151"/>
      <c r="G120" s="151"/>
      <c r="H120" s="151"/>
      <c r="I120" s="151"/>
      <c r="J120" s="152">
        <f>J348</f>
        <v>0</v>
      </c>
      <c r="K120" s="149"/>
      <c r="L120" s="153"/>
    </row>
    <row r="121" spans="1:31" s="10" customFormat="1" ht="19.899999999999999" customHeight="1">
      <c r="B121" s="148"/>
      <c r="C121" s="149"/>
      <c r="D121" s="150" t="s">
        <v>118</v>
      </c>
      <c r="E121" s="151"/>
      <c r="F121" s="151"/>
      <c r="G121" s="151"/>
      <c r="H121" s="151"/>
      <c r="I121" s="151"/>
      <c r="J121" s="152">
        <f>J350</f>
        <v>0</v>
      </c>
      <c r="K121" s="149"/>
      <c r="L121" s="153"/>
    </row>
    <row r="122" spans="1:31" s="10" customFormat="1" ht="19.899999999999999" customHeight="1">
      <c r="B122" s="148"/>
      <c r="C122" s="149"/>
      <c r="D122" s="150" t="s">
        <v>119</v>
      </c>
      <c r="E122" s="151"/>
      <c r="F122" s="151"/>
      <c r="G122" s="151"/>
      <c r="H122" s="151"/>
      <c r="I122" s="151"/>
      <c r="J122" s="152">
        <f>J356</f>
        <v>0</v>
      </c>
      <c r="K122" s="149"/>
      <c r="L122" s="153"/>
    </row>
    <row r="123" spans="1:31" s="2" customFormat="1" ht="21.7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8" spans="1:31" s="2" customFormat="1" ht="6.95" customHeight="1">
      <c r="A128" s="34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24.95" customHeight="1">
      <c r="A129" s="34"/>
      <c r="B129" s="35"/>
      <c r="C129" s="23" t="s">
        <v>120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16</v>
      </c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6.5" customHeight="1">
      <c r="A132" s="34"/>
      <c r="B132" s="35"/>
      <c r="C132" s="36"/>
      <c r="D132" s="36"/>
      <c r="E132" s="276" t="str">
        <f>E7</f>
        <v>Modernizace výtahu ve stávající budově Májová 105/29, Cheb</v>
      </c>
      <c r="F132" s="303"/>
      <c r="G132" s="303"/>
      <c r="H132" s="303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2" customHeight="1">
      <c r="A134" s="34"/>
      <c r="B134" s="35"/>
      <c r="C134" s="29" t="s">
        <v>20</v>
      </c>
      <c r="D134" s="36"/>
      <c r="E134" s="36"/>
      <c r="F134" s="27" t="str">
        <f>F10</f>
        <v>Májová 105/29 parc .č 1111/2 k.ú. Cheb</v>
      </c>
      <c r="G134" s="36"/>
      <c r="H134" s="36"/>
      <c r="I134" s="29" t="s">
        <v>22</v>
      </c>
      <c r="J134" s="66" t="str">
        <f>IF(J10="","",J10)</f>
        <v>21. 7. 2023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6.9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40.15" customHeight="1">
      <c r="A136" s="34"/>
      <c r="B136" s="35"/>
      <c r="C136" s="29" t="s">
        <v>24</v>
      </c>
      <c r="D136" s="36"/>
      <c r="E136" s="36"/>
      <c r="F136" s="27" t="str">
        <f>E13</f>
        <v>Město Cheb, náměstí Krále Jiřího z Poděbrad 1/14</v>
      </c>
      <c r="G136" s="36"/>
      <c r="H136" s="36"/>
      <c r="I136" s="29" t="s">
        <v>31</v>
      </c>
      <c r="J136" s="32" t="str">
        <f>E19</f>
        <v>Projekty-Sládková s.r.o., Mirkovice 70,Velešín</v>
      </c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5.2" customHeight="1">
      <c r="A137" s="34"/>
      <c r="B137" s="35"/>
      <c r="C137" s="29" t="s">
        <v>29</v>
      </c>
      <c r="D137" s="36"/>
      <c r="E137" s="36"/>
      <c r="F137" s="27" t="str">
        <f>IF(E16="","",E16)</f>
        <v>Vyplň údaj</v>
      </c>
      <c r="G137" s="36"/>
      <c r="H137" s="36"/>
      <c r="I137" s="29" t="s">
        <v>35</v>
      </c>
      <c r="J137" s="32" t="str">
        <f>E22</f>
        <v>Bc. Martin Ficek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0.35" customHeight="1">
      <c r="A138" s="34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11" customFormat="1" ht="29.25" customHeight="1">
      <c r="A139" s="154"/>
      <c r="B139" s="155"/>
      <c r="C139" s="156" t="s">
        <v>121</v>
      </c>
      <c r="D139" s="157" t="s">
        <v>63</v>
      </c>
      <c r="E139" s="157" t="s">
        <v>59</v>
      </c>
      <c r="F139" s="157" t="s">
        <v>60</v>
      </c>
      <c r="G139" s="157" t="s">
        <v>122</v>
      </c>
      <c r="H139" s="157" t="s">
        <v>123</v>
      </c>
      <c r="I139" s="157" t="s">
        <v>124</v>
      </c>
      <c r="J139" s="157" t="s">
        <v>89</v>
      </c>
      <c r="K139" s="158" t="s">
        <v>125</v>
      </c>
      <c r="L139" s="159"/>
      <c r="M139" s="75" t="s">
        <v>1</v>
      </c>
      <c r="N139" s="76" t="s">
        <v>42</v>
      </c>
      <c r="O139" s="76" t="s">
        <v>126</v>
      </c>
      <c r="P139" s="76" t="s">
        <v>127</v>
      </c>
      <c r="Q139" s="76" t="s">
        <v>128</v>
      </c>
      <c r="R139" s="76" t="s">
        <v>129</v>
      </c>
      <c r="S139" s="76" t="s">
        <v>130</v>
      </c>
      <c r="T139" s="77" t="s">
        <v>131</v>
      </c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</row>
    <row r="140" spans="1:65" s="2" customFormat="1" ht="22.9" customHeight="1">
      <c r="A140" s="34"/>
      <c r="B140" s="35"/>
      <c r="C140" s="82" t="s">
        <v>132</v>
      </c>
      <c r="D140" s="36"/>
      <c r="E140" s="36"/>
      <c r="F140" s="36"/>
      <c r="G140" s="36"/>
      <c r="H140" s="36"/>
      <c r="I140" s="36"/>
      <c r="J140" s="160">
        <f>BK140</f>
        <v>0</v>
      </c>
      <c r="K140" s="36"/>
      <c r="L140" s="39"/>
      <c r="M140" s="78"/>
      <c r="N140" s="161"/>
      <c r="O140" s="79"/>
      <c r="P140" s="162">
        <f>P141+P241+P253+P318+P328+P341</f>
        <v>0</v>
      </c>
      <c r="Q140" s="79"/>
      <c r="R140" s="162">
        <f>R141+R241+R253+R318+R328+R341</f>
        <v>4.1738753999999991</v>
      </c>
      <c r="S140" s="79"/>
      <c r="T140" s="163">
        <f>T141+T241+T253+T318+T328+T341</f>
        <v>10.486426000000002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77</v>
      </c>
      <c r="AU140" s="17" t="s">
        <v>91</v>
      </c>
      <c r="BK140" s="164">
        <f>BK141+BK241+BK253+BK318+BK328+BK341</f>
        <v>0</v>
      </c>
    </row>
    <row r="141" spans="1:65" s="12" customFormat="1" ht="25.9" customHeight="1">
      <c r="B141" s="165"/>
      <c r="C141" s="166"/>
      <c r="D141" s="167" t="s">
        <v>77</v>
      </c>
      <c r="E141" s="168" t="s">
        <v>133</v>
      </c>
      <c r="F141" s="168" t="s">
        <v>134</v>
      </c>
      <c r="G141" s="166"/>
      <c r="H141" s="166"/>
      <c r="I141" s="169"/>
      <c r="J141" s="170">
        <f>BK141</f>
        <v>0</v>
      </c>
      <c r="K141" s="166"/>
      <c r="L141" s="171"/>
      <c r="M141" s="172"/>
      <c r="N141" s="173"/>
      <c r="O141" s="173"/>
      <c r="P141" s="174">
        <f>P142+P146+P161+P230</f>
        <v>0</v>
      </c>
      <c r="Q141" s="173"/>
      <c r="R141" s="174">
        <f>R142+R146+R161+R230</f>
        <v>4.0526637999999995</v>
      </c>
      <c r="S141" s="173"/>
      <c r="T141" s="175">
        <f>T142+T146+T161+T230</f>
        <v>10.408926000000001</v>
      </c>
      <c r="AR141" s="176" t="s">
        <v>83</v>
      </c>
      <c r="AT141" s="177" t="s">
        <v>77</v>
      </c>
      <c r="AU141" s="177" t="s">
        <v>78</v>
      </c>
      <c r="AY141" s="176" t="s">
        <v>135</v>
      </c>
      <c r="BK141" s="178">
        <f>BK142+BK146+BK161+BK230</f>
        <v>0</v>
      </c>
    </row>
    <row r="142" spans="1:65" s="12" customFormat="1" ht="22.9" customHeight="1">
      <c r="B142" s="165"/>
      <c r="C142" s="166"/>
      <c r="D142" s="167" t="s">
        <v>77</v>
      </c>
      <c r="E142" s="179" t="s">
        <v>136</v>
      </c>
      <c r="F142" s="179" t="s">
        <v>137</v>
      </c>
      <c r="G142" s="166"/>
      <c r="H142" s="166"/>
      <c r="I142" s="169"/>
      <c r="J142" s="180">
        <f>BK142</f>
        <v>0</v>
      </c>
      <c r="K142" s="166"/>
      <c r="L142" s="171"/>
      <c r="M142" s="172"/>
      <c r="N142" s="173"/>
      <c r="O142" s="173"/>
      <c r="P142" s="174">
        <f>SUM(P143:P145)</f>
        <v>0</v>
      </c>
      <c r="Q142" s="173"/>
      <c r="R142" s="174">
        <f>SUM(R143:R145)</f>
        <v>0.54659999999999997</v>
      </c>
      <c r="S142" s="173"/>
      <c r="T142" s="175">
        <f>SUM(T143:T145)</f>
        <v>0</v>
      </c>
      <c r="AR142" s="176" t="s">
        <v>83</v>
      </c>
      <c r="AT142" s="177" t="s">
        <v>77</v>
      </c>
      <c r="AU142" s="177" t="s">
        <v>83</v>
      </c>
      <c r="AY142" s="176" t="s">
        <v>135</v>
      </c>
      <c r="BK142" s="178">
        <f>SUM(BK143:BK145)</f>
        <v>0</v>
      </c>
    </row>
    <row r="143" spans="1:65" s="2" customFormat="1" ht="21.75" customHeight="1">
      <c r="A143" s="34"/>
      <c r="B143" s="35"/>
      <c r="C143" s="181" t="s">
        <v>83</v>
      </c>
      <c r="D143" s="181" t="s">
        <v>138</v>
      </c>
      <c r="E143" s="182" t="s">
        <v>139</v>
      </c>
      <c r="F143" s="183" t="s">
        <v>140</v>
      </c>
      <c r="G143" s="184" t="s">
        <v>141</v>
      </c>
      <c r="H143" s="185">
        <v>12</v>
      </c>
      <c r="I143" s="186"/>
      <c r="J143" s="187">
        <f>ROUND(I143*H143,2)</f>
        <v>0</v>
      </c>
      <c r="K143" s="183" t="s">
        <v>142</v>
      </c>
      <c r="L143" s="39"/>
      <c r="M143" s="188" t="s">
        <v>1</v>
      </c>
      <c r="N143" s="189" t="s">
        <v>43</v>
      </c>
      <c r="O143" s="71"/>
      <c r="P143" s="190">
        <f>O143*H143</f>
        <v>0</v>
      </c>
      <c r="Q143" s="190">
        <v>4.555E-2</v>
      </c>
      <c r="R143" s="190">
        <f>Q143*H143</f>
        <v>0.54659999999999997</v>
      </c>
      <c r="S143" s="190">
        <v>0</v>
      </c>
      <c r="T143" s="19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2" t="s">
        <v>143</v>
      </c>
      <c r="AT143" s="192" t="s">
        <v>138</v>
      </c>
      <c r="AU143" s="192" t="s">
        <v>85</v>
      </c>
      <c r="AY143" s="17" t="s">
        <v>135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83</v>
      </c>
      <c r="BK143" s="193">
        <f>ROUND(I143*H143,2)</f>
        <v>0</v>
      </c>
      <c r="BL143" s="17" t="s">
        <v>143</v>
      </c>
      <c r="BM143" s="192" t="s">
        <v>144</v>
      </c>
    </row>
    <row r="144" spans="1:65" s="13" customFormat="1" ht="11.25">
      <c r="B144" s="194"/>
      <c r="C144" s="195"/>
      <c r="D144" s="196" t="s">
        <v>145</v>
      </c>
      <c r="E144" s="197" t="s">
        <v>1</v>
      </c>
      <c r="F144" s="198" t="s">
        <v>146</v>
      </c>
      <c r="G144" s="195"/>
      <c r="H144" s="197" t="s">
        <v>1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145</v>
      </c>
      <c r="AU144" s="204" t="s">
        <v>85</v>
      </c>
      <c r="AV144" s="13" t="s">
        <v>83</v>
      </c>
      <c r="AW144" s="13" t="s">
        <v>34</v>
      </c>
      <c r="AX144" s="13" t="s">
        <v>78</v>
      </c>
      <c r="AY144" s="204" t="s">
        <v>135</v>
      </c>
    </row>
    <row r="145" spans="1:65" s="14" customFormat="1" ht="11.25">
      <c r="B145" s="205"/>
      <c r="C145" s="206"/>
      <c r="D145" s="196" t="s">
        <v>145</v>
      </c>
      <c r="E145" s="207" t="s">
        <v>1</v>
      </c>
      <c r="F145" s="208" t="s">
        <v>147</v>
      </c>
      <c r="G145" s="206"/>
      <c r="H145" s="209">
        <v>12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145</v>
      </c>
      <c r="AU145" s="215" t="s">
        <v>85</v>
      </c>
      <c r="AV145" s="14" t="s">
        <v>85</v>
      </c>
      <c r="AW145" s="14" t="s">
        <v>34</v>
      </c>
      <c r="AX145" s="14" t="s">
        <v>83</v>
      </c>
      <c r="AY145" s="215" t="s">
        <v>135</v>
      </c>
    </row>
    <row r="146" spans="1:65" s="12" customFormat="1" ht="22.9" customHeight="1">
      <c r="B146" s="165"/>
      <c r="C146" s="166"/>
      <c r="D146" s="167" t="s">
        <v>77</v>
      </c>
      <c r="E146" s="179" t="s">
        <v>148</v>
      </c>
      <c r="F146" s="179" t="s">
        <v>149</v>
      </c>
      <c r="G146" s="166"/>
      <c r="H146" s="166"/>
      <c r="I146" s="169"/>
      <c r="J146" s="180">
        <f>BK146</f>
        <v>0</v>
      </c>
      <c r="K146" s="166"/>
      <c r="L146" s="171"/>
      <c r="M146" s="172"/>
      <c r="N146" s="173"/>
      <c r="O146" s="173"/>
      <c r="P146" s="174">
        <f>P147</f>
        <v>0</v>
      </c>
      <c r="Q146" s="173"/>
      <c r="R146" s="174">
        <f>R147</f>
        <v>2.8950337999999998</v>
      </c>
      <c r="S146" s="173"/>
      <c r="T146" s="175">
        <f>T147</f>
        <v>0</v>
      </c>
      <c r="AR146" s="176" t="s">
        <v>83</v>
      </c>
      <c r="AT146" s="177" t="s">
        <v>77</v>
      </c>
      <c r="AU146" s="177" t="s">
        <v>83</v>
      </c>
      <c r="AY146" s="176" t="s">
        <v>135</v>
      </c>
      <c r="BK146" s="178">
        <f>BK147</f>
        <v>0</v>
      </c>
    </row>
    <row r="147" spans="1:65" s="12" customFormat="1" ht="20.85" customHeight="1">
      <c r="B147" s="165"/>
      <c r="C147" s="166"/>
      <c r="D147" s="167" t="s">
        <v>77</v>
      </c>
      <c r="E147" s="179" t="s">
        <v>150</v>
      </c>
      <c r="F147" s="179" t="s">
        <v>151</v>
      </c>
      <c r="G147" s="166"/>
      <c r="H147" s="166"/>
      <c r="I147" s="169"/>
      <c r="J147" s="180">
        <f>BK147</f>
        <v>0</v>
      </c>
      <c r="K147" s="166"/>
      <c r="L147" s="171"/>
      <c r="M147" s="172"/>
      <c r="N147" s="173"/>
      <c r="O147" s="173"/>
      <c r="P147" s="174">
        <f>SUM(P148:P160)</f>
        <v>0</v>
      </c>
      <c r="Q147" s="173"/>
      <c r="R147" s="174">
        <f>SUM(R148:R160)</f>
        <v>2.8950337999999998</v>
      </c>
      <c r="S147" s="173"/>
      <c r="T147" s="175">
        <f>SUM(T148:T160)</f>
        <v>0</v>
      </c>
      <c r="AR147" s="176" t="s">
        <v>83</v>
      </c>
      <c r="AT147" s="177" t="s">
        <v>77</v>
      </c>
      <c r="AU147" s="177" t="s">
        <v>85</v>
      </c>
      <c r="AY147" s="176" t="s">
        <v>135</v>
      </c>
      <c r="BK147" s="178">
        <f>SUM(BK148:BK160)</f>
        <v>0</v>
      </c>
    </row>
    <row r="148" spans="1:65" s="2" customFormat="1" ht="24.2" customHeight="1">
      <c r="A148" s="34"/>
      <c r="B148" s="35"/>
      <c r="C148" s="181" t="s">
        <v>85</v>
      </c>
      <c r="D148" s="181" t="s">
        <v>138</v>
      </c>
      <c r="E148" s="182" t="s">
        <v>152</v>
      </c>
      <c r="F148" s="183" t="s">
        <v>153</v>
      </c>
      <c r="G148" s="184" t="s">
        <v>154</v>
      </c>
      <c r="H148" s="185">
        <v>2.4529999999999998</v>
      </c>
      <c r="I148" s="186"/>
      <c r="J148" s="187">
        <f>ROUND(I148*H148,2)</f>
        <v>0</v>
      </c>
      <c r="K148" s="183" t="s">
        <v>142</v>
      </c>
      <c r="L148" s="39"/>
      <c r="M148" s="188" t="s">
        <v>1</v>
      </c>
      <c r="N148" s="189" t="s">
        <v>43</v>
      </c>
      <c r="O148" s="71"/>
      <c r="P148" s="190">
        <f>O148*H148</f>
        <v>0</v>
      </c>
      <c r="Q148" s="190">
        <v>1.8380000000000001E-2</v>
      </c>
      <c r="R148" s="190">
        <f>Q148*H148</f>
        <v>4.5086139999999997E-2</v>
      </c>
      <c r="S148" s="190">
        <v>0</v>
      </c>
      <c r="T148" s="19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2" t="s">
        <v>143</v>
      </c>
      <c r="AT148" s="192" t="s">
        <v>138</v>
      </c>
      <c r="AU148" s="192" t="s">
        <v>136</v>
      </c>
      <c r="AY148" s="17" t="s">
        <v>135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7" t="s">
        <v>83</v>
      </c>
      <c r="BK148" s="193">
        <f>ROUND(I148*H148,2)</f>
        <v>0</v>
      </c>
      <c r="BL148" s="17" t="s">
        <v>143</v>
      </c>
      <c r="BM148" s="192" t="s">
        <v>155</v>
      </c>
    </row>
    <row r="149" spans="1:65" s="13" customFormat="1" ht="11.25">
      <c r="B149" s="194"/>
      <c r="C149" s="195"/>
      <c r="D149" s="196" t="s">
        <v>145</v>
      </c>
      <c r="E149" s="197" t="s">
        <v>1</v>
      </c>
      <c r="F149" s="198" t="s">
        <v>156</v>
      </c>
      <c r="G149" s="195"/>
      <c r="H149" s="197" t="s">
        <v>1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145</v>
      </c>
      <c r="AU149" s="204" t="s">
        <v>136</v>
      </c>
      <c r="AV149" s="13" t="s">
        <v>83</v>
      </c>
      <c r="AW149" s="13" t="s">
        <v>34</v>
      </c>
      <c r="AX149" s="13" t="s">
        <v>78</v>
      </c>
      <c r="AY149" s="204" t="s">
        <v>135</v>
      </c>
    </row>
    <row r="150" spans="1:65" s="14" customFormat="1" ht="11.25">
      <c r="B150" s="205"/>
      <c r="C150" s="206"/>
      <c r="D150" s="196" t="s">
        <v>145</v>
      </c>
      <c r="E150" s="207" t="s">
        <v>1</v>
      </c>
      <c r="F150" s="208" t="s">
        <v>157</v>
      </c>
      <c r="G150" s="206"/>
      <c r="H150" s="209">
        <v>1.0349999999999999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145</v>
      </c>
      <c r="AU150" s="215" t="s">
        <v>136</v>
      </c>
      <c r="AV150" s="14" t="s">
        <v>85</v>
      </c>
      <c r="AW150" s="14" t="s">
        <v>34</v>
      </c>
      <c r="AX150" s="14" t="s">
        <v>78</v>
      </c>
      <c r="AY150" s="215" t="s">
        <v>135</v>
      </c>
    </row>
    <row r="151" spans="1:65" s="13" customFormat="1" ht="11.25">
      <c r="B151" s="194"/>
      <c r="C151" s="195"/>
      <c r="D151" s="196" t="s">
        <v>145</v>
      </c>
      <c r="E151" s="197" t="s">
        <v>1</v>
      </c>
      <c r="F151" s="198" t="s">
        <v>158</v>
      </c>
      <c r="G151" s="195"/>
      <c r="H151" s="197" t="s">
        <v>1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145</v>
      </c>
      <c r="AU151" s="204" t="s">
        <v>136</v>
      </c>
      <c r="AV151" s="13" t="s">
        <v>83</v>
      </c>
      <c r="AW151" s="13" t="s">
        <v>34</v>
      </c>
      <c r="AX151" s="13" t="s">
        <v>78</v>
      </c>
      <c r="AY151" s="204" t="s">
        <v>135</v>
      </c>
    </row>
    <row r="152" spans="1:65" s="14" customFormat="1" ht="11.25">
      <c r="B152" s="205"/>
      <c r="C152" s="206"/>
      <c r="D152" s="196" t="s">
        <v>145</v>
      </c>
      <c r="E152" s="207" t="s">
        <v>1</v>
      </c>
      <c r="F152" s="208" t="s">
        <v>159</v>
      </c>
      <c r="G152" s="206"/>
      <c r="H152" s="209">
        <v>1.4179999999999999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145</v>
      </c>
      <c r="AU152" s="215" t="s">
        <v>136</v>
      </c>
      <c r="AV152" s="14" t="s">
        <v>85</v>
      </c>
      <c r="AW152" s="14" t="s">
        <v>34</v>
      </c>
      <c r="AX152" s="14" t="s">
        <v>78</v>
      </c>
      <c r="AY152" s="215" t="s">
        <v>135</v>
      </c>
    </row>
    <row r="153" spans="1:65" s="15" customFormat="1" ht="11.25">
      <c r="B153" s="216"/>
      <c r="C153" s="217"/>
      <c r="D153" s="196" t="s">
        <v>145</v>
      </c>
      <c r="E153" s="218" t="s">
        <v>1</v>
      </c>
      <c r="F153" s="219" t="s">
        <v>160</v>
      </c>
      <c r="G153" s="217"/>
      <c r="H153" s="220">
        <v>2.4529999999999998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145</v>
      </c>
      <c r="AU153" s="226" t="s">
        <v>136</v>
      </c>
      <c r="AV153" s="15" t="s">
        <v>143</v>
      </c>
      <c r="AW153" s="15" t="s">
        <v>34</v>
      </c>
      <c r="AX153" s="15" t="s">
        <v>83</v>
      </c>
      <c r="AY153" s="226" t="s">
        <v>135</v>
      </c>
    </row>
    <row r="154" spans="1:65" s="2" customFormat="1" ht="24.2" customHeight="1">
      <c r="A154" s="34"/>
      <c r="B154" s="35"/>
      <c r="C154" s="181" t="s">
        <v>136</v>
      </c>
      <c r="D154" s="181" t="s">
        <v>138</v>
      </c>
      <c r="E154" s="182" t="s">
        <v>161</v>
      </c>
      <c r="F154" s="183" t="s">
        <v>162</v>
      </c>
      <c r="G154" s="184" t="s">
        <v>154</v>
      </c>
      <c r="H154" s="185">
        <v>155.05699999999999</v>
      </c>
      <c r="I154" s="186"/>
      <c r="J154" s="187">
        <f>ROUND(I154*H154,2)</f>
        <v>0</v>
      </c>
      <c r="K154" s="183" t="s">
        <v>142</v>
      </c>
      <c r="L154" s="39"/>
      <c r="M154" s="188" t="s">
        <v>1</v>
      </c>
      <c r="N154" s="189" t="s">
        <v>43</v>
      </c>
      <c r="O154" s="71"/>
      <c r="P154" s="190">
        <f>O154*H154</f>
        <v>0</v>
      </c>
      <c r="Q154" s="190">
        <v>1.8380000000000001E-2</v>
      </c>
      <c r="R154" s="190">
        <f>Q154*H154</f>
        <v>2.8499476599999998</v>
      </c>
      <c r="S154" s="190">
        <v>0</v>
      </c>
      <c r="T154" s="19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2" t="s">
        <v>143</v>
      </c>
      <c r="AT154" s="192" t="s">
        <v>138</v>
      </c>
      <c r="AU154" s="192" t="s">
        <v>136</v>
      </c>
      <c r="AY154" s="17" t="s">
        <v>135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83</v>
      </c>
      <c r="BK154" s="193">
        <f>ROUND(I154*H154,2)</f>
        <v>0</v>
      </c>
      <c r="BL154" s="17" t="s">
        <v>143</v>
      </c>
      <c r="BM154" s="192" t="s">
        <v>163</v>
      </c>
    </row>
    <row r="155" spans="1:65" s="14" customFormat="1" ht="11.25">
      <c r="B155" s="205"/>
      <c r="C155" s="206"/>
      <c r="D155" s="196" t="s">
        <v>145</v>
      </c>
      <c r="E155" s="207" t="s">
        <v>1</v>
      </c>
      <c r="F155" s="208" t="s">
        <v>164</v>
      </c>
      <c r="G155" s="206"/>
      <c r="H155" s="209">
        <v>125.712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145</v>
      </c>
      <c r="AU155" s="215" t="s">
        <v>136</v>
      </c>
      <c r="AV155" s="14" t="s">
        <v>85</v>
      </c>
      <c r="AW155" s="14" t="s">
        <v>34</v>
      </c>
      <c r="AX155" s="14" t="s">
        <v>78</v>
      </c>
      <c r="AY155" s="215" t="s">
        <v>135</v>
      </c>
    </row>
    <row r="156" spans="1:65" s="14" customFormat="1" ht="11.25">
      <c r="B156" s="205"/>
      <c r="C156" s="206"/>
      <c r="D156" s="196" t="s">
        <v>145</v>
      </c>
      <c r="E156" s="207" t="s">
        <v>1</v>
      </c>
      <c r="F156" s="208" t="s">
        <v>165</v>
      </c>
      <c r="G156" s="206"/>
      <c r="H156" s="209">
        <v>-13.032999999999999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145</v>
      </c>
      <c r="AU156" s="215" t="s">
        <v>136</v>
      </c>
      <c r="AV156" s="14" t="s">
        <v>85</v>
      </c>
      <c r="AW156" s="14" t="s">
        <v>34</v>
      </c>
      <c r="AX156" s="14" t="s">
        <v>78</v>
      </c>
      <c r="AY156" s="215" t="s">
        <v>135</v>
      </c>
    </row>
    <row r="157" spans="1:65" s="14" customFormat="1" ht="22.5">
      <c r="B157" s="205"/>
      <c r="C157" s="206"/>
      <c r="D157" s="196" t="s">
        <v>145</v>
      </c>
      <c r="E157" s="207" t="s">
        <v>1</v>
      </c>
      <c r="F157" s="208" t="s">
        <v>166</v>
      </c>
      <c r="G157" s="206"/>
      <c r="H157" s="209">
        <v>40.698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145</v>
      </c>
      <c r="AU157" s="215" t="s">
        <v>136</v>
      </c>
      <c r="AV157" s="14" t="s">
        <v>85</v>
      </c>
      <c r="AW157" s="14" t="s">
        <v>34</v>
      </c>
      <c r="AX157" s="14" t="s">
        <v>78</v>
      </c>
      <c r="AY157" s="215" t="s">
        <v>135</v>
      </c>
    </row>
    <row r="158" spans="1:65" s="14" customFormat="1" ht="11.25">
      <c r="B158" s="205"/>
      <c r="C158" s="206"/>
      <c r="D158" s="196" t="s">
        <v>145</v>
      </c>
      <c r="E158" s="207" t="s">
        <v>1</v>
      </c>
      <c r="F158" s="208" t="s">
        <v>167</v>
      </c>
      <c r="G158" s="206"/>
      <c r="H158" s="209">
        <v>-2.1720000000000002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145</v>
      </c>
      <c r="AU158" s="215" t="s">
        <v>136</v>
      </c>
      <c r="AV158" s="14" t="s">
        <v>85</v>
      </c>
      <c r="AW158" s="14" t="s">
        <v>34</v>
      </c>
      <c r="AX158" s="14" t="s">
        <v>78</v>
      </c>
      <c r="AY158" s="215" t="s">
        <v>135</v>
      </c>
    </row>
    <row r="159" spans="1:65" s="14" customFormat="1" ht="11.25">
      <c r="B159" s="205"/>
      <c r="C159" s="206"/>
      <c r="D159" s="196" t="s">
        <v>145</v>
      </c>
      <c r="E159" s="207" t="s">
        <v>1</v>
      </c>
      <c r="F159" s="208" t="s">
        <v>168</v>
      </c>
      <c r="G159" s="206"/>
      <c r="H159" s="209">
        <v>3.8519999999999999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145</v>
      </c>
      <c r="AU159" s="215" t="s">
        <v>136</v>
      </c>
      <c r="AV159" s="14" t="s">
        <v>85</v>
      </c>
      <c r="AW159" s="14" t="s">
        <v>34</v>
      </c>
      <c r="AX159" s="14" t="s">
        <v>78</v>
      </c>
      <c r="AY159" s="215" t="s">
        <v>135</v>
      </c>
    </row>
    <row r="160" spans="1:65" s="15" customFormat="1" ht="11.25">
      <c r="B160" s="216"/>
      <c r="C160" s="217"/>
      <c r="D160" s="196" t="s">
        <v>145</v>
      </c>
      <c r="E160" s="218" t="s">
        <v>1</v>
      </c>
      <c r="F160" s="219" t="s">
        <v>160</v>
      </c>
      <c r="G160" s="217"/>
      <c r="H160" s="220">
        <v>155.05700000000002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145</v>
      </c>
      <c r="AU160" s="226" t="s">
        <v>136</v>
      </c>
      <c r="AV160" s="15" t="s">
        <v>143</v>
      </c>
      <c r="AW160" s="15" t="s">
        <v>34</v>
      </c>
      <c r="AX160" s="15" t="s">
        <v>83</v>
      </c>
      <c r="AY160" s="226" t="s">
        <v>135</v>
      </c>
    </row>
    <row r="161" spans="1:65" s="12" customFormat="1" ht="22.9" customHeight="1">
      <c r="B161" s="165"/>
      <c r="C161" s="166"/>
      <c r="D161" s="167" t="s">
        <v>77</v>
      </c>
      <c r="E161" s="179" t="s">
        <v>169</v>
      </c>
      <c r="F161" s="179" t="s">
        <v>170</v>
      </c>
      <c r="G161" s="166"/>
      <c r="H161" s="166"/>
      <c r="I161" s="169"/>
      <c r="J161" s="180">
        <f>BK161</f>
        <v>0</v>
      </c>
      <c r="K161" s="166"/>
      <c r="L161" s="171"/>
      <c r="M161" s="172"/>
      <c r="N161" s="173"/>
      <c r="O161" s="173"/>
      <c r="P161" s="174">
        <f>P162+SUM(P163:P197)+P210+P228</f>
        <v>0</v>
      </c>
      <c r="Q161" s="173"/>
      <c r="R161" s="174">
        <f>R162+SUM(R163:R197)+R210+R228</f>
        <v>0</v>
      </c>
      <c r="S161" s="173"/>
      <c r="T161" s="175">
        <f>T162+SUM(T163:T197)+T210+T228</f>
        <v>10.408926000000001</v>
      </c>
      <c r="AR161" s="176" t="s">
        <v>83</v>
      </c>
      <c r="AT161" s="177" t="s">
        <v>77</v>
      </c>
      <c r="AU161" s="177" t="s">
        <v>83</v>
      </c>
      <c r="AY161" s="176" t="s">
        <v>135</v>
      </c>
      <c r="BK161" s="178">
        <f>BK162+SUM(BK163:BK197)+BK210+BK228</f>
        <v>0</v>
      </c>
    </row>
    <row r="162" spans="1:65" s="2" customFormat="1" ht="16.5" customHeight="1">
      <c r="A162" s="34"/>
      <c r="B162" s="35"/>
      <c r="C162" s="181" t="s">
        <v>143</v>
      </c>
      <c r="D162" s="181" t="s">
        <v>138</v>
      </c>
      <c r="E162" s="182" t="s">
        <v>171</v>
      </c>
      <c r="F162" s="183" t="s">
        <v>172</v>
      </c>
      <c r="G162" s="184" t="s">
        <v>173</v>
      </c>
      <c r="H162" s="185">
        <v>0.13900000000000001</v>
      </c>
      <c r="I162" s="186"/>
      <c r="J162" s="187">
        <f>ROUND(I162*H162,2)</f>
        <v>0</v>
      </c>
      <c r="K162" s="183" t="s">
        <v>142</v>
      </c>
      <c r="L162" s="39"/>
      <c r="M162" s="188" t="s">
        <v>1</v>
      </c>
      <c r="N162" s="189" t="s">
        <v>43</v>
      </c>
      <c r="O162" s="71"/>
      <c r="P162" s="190">
        <f>O162*H162</f>
        <v>0</v>
      </c>
      <c r="Q162" s="190">
        <v>0</v>
      </c>
      <c r="R162" s="190">
        <f>Q162*H162</f>
        <v>0</v>
      </c>
      <c r="S162" s="190">
        <v>2</v>
      </c>
      <c r="T162" s="191">
        <f>S162*H162</f>
        <v>0.27800000000000002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2" t="s">
        <v>143</v>
      </c>
      <c r="AT162" s="192" t="s">
        <v>138</v>
      </c>
      <c r="AU162" s="192" t="s">
        <v>85</v>
      </c>
      <c r="AY162" s="17" t="s">
        <v>135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83</v>
      </c>
      <c r="BK162" s="193">
        <f>ROUND(I162*H162,2)</f>
        <v>0</v>
      </c>
      <c r="BL162" s="17" t="s">
        <v>143</v>
      </c>
      <c r="BM162" s="192" t="s">
        <v>174</v>
      </c>
    </row>
    <row r="163" spans="1:65" s="14" customFormat="1" ht="11.25">
      <c r="B163" s="205"/>
      <c r="C163" s="206"/>
      <c r="D163" s="196" t="s">
        <v>145</v>
      </c>
      <c r="E163" s="207" t="s">
        <v>1</v>
      </c>
      <c r="F163" s="208" t="s">
        <v>175</v>
      </c>
      <c r="G163" s="206"/>
      <c r="H163" s="209">
        <v>0.12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145</v>
      </c>
      <c r="AU163" s="215" t="s">
        <v>85</v>
      </c>
      <c r="AV163" s="14" t="s">
        <v>85</v>
      </c>
      <c r="AW163" s="14" t="s">
        <v>34</v>
      </c>
      <c r="AX163" s="14" t="s">
        <v>78</v>
      </c>
      <c r="AY163" s="215" t="s">
        <v>135</v>
      </c>
    </row>
    <row r="164" spans="1:65" s="14" customFormat="1" ht="11.25">
      <c r="B164" s="205"/>
      <c r="C164" s="206"/>
      <c r="D164" s="196" t="s">
        <v>145</v>
      </c>
      <c r="E164" s="207" t="s">
        <v>1</v>
      </c>
      <c r="F164" s="208" t="s">
        <v>176</v>
      </c>
      <c r="G164" s="206"/>
      <c r="H164" s="209">
        <v>1.9E-2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145</v>
      </c>
      <c r="AU164" s="215" t="s">
        <v>85</v>
      </c>
      <c r="AV164" s="14" t="s">
        <v>85</v>
      </c>
      <c r="AW164" s="14" t="s">
        <v>34</v>
      </c>
      <c r="AX164" s="14" t="s">
        <v>78</v>
      </c>
      <c r="AY164" s="215" t="s">
        <v>135</v>
      </c>
    </row>
    <row r="165" spans="1:65" s="15" customFormat="1" ht="11.25">
      <c r="B165" s="216"/>
      <c r="C165" s="217"/>
      <c r="D165" s="196" t="s">
        <v>145</v>
      </c>
      <c r="E165" s="218" t="s">
        <v>1</v>
      </c>
      <c r="F165" s="219" t="s">
        <v>160</v>
      </c>
      <c r="G165" s="217"/>
      <c r="H165" s="220">
        <v>0.13899999999999998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145</v>
      </c>
      <c r="AU165" s="226" t="s">
        <v>85</v>
      </c>
      <c r="AV165" s="15" t="s">
        <v>143</v>
      </c>
      <c r="AW165" s="15" t="s">
        <v>34</v>
      </c>
      <c r="AX165" s="15" t="s">
        <v>83</v>
      </c>
      <c r="AY165" s="226" t="s">
        <v>135</v>
      </c>
    </row>
    <row r="166" spans="1:65" s="2" customFormat="1" ht="24.2" customHeight="1">
      <c r="A166" s="34"/>
      <c r="B166" s="35"/>
      <c r="C166" s="181" t="s">
        <v>177</v>
      </c>
      <c r="D166" s="181" t="s">
        <v>138</v>
      </c>
      <c r="E166" s="182" t="s">
        <v>178</v>
      </c>
      <c r="F166" s="183" t="s">
        <v>179</v>
      </c>
      <c r="G166" s="184" t="s">
        <v>173</v>
      </c>
      <c r="H166" s="185">
        <v>1.0660000000000001</v>
      </c>
      <c r="I166" s="186"/>
      <c r="J166" s="187">
        <f>ROUND(I166*H166,2)</f>
        <v>0</v>
      </c>
      <c r="K166" s="183" t="s">
        <v>142</v>
      </c>
      <c r="L166" s="39"/>
      <c r="M166" s="188" t="s">
        <v>1</v>
      </c>
      <c r="N166" s="189" t="s">
        <v>43</v>
      </c>
      <c r="O166" s="71"/>
      <c r="P166" s="190">
        <f>O166*H166</f>
        <v>0</v>
      </c>
      <c r="Q166" s="190">
        <v>0</v>
      </c>
      <c r="R166" s="190">
        <f>Q166*H166</f>
        <v>0</v>
      </c>
      <c r="S166" s="190">
        <v>1.95</v>
      </c>
      <c r="T166" s="191">
        <f>S166*H166</f>
        <v>2.0787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2" t="s">
        <v>143</v>
      </c>
      <c r="AT166" s="192" t="s">
        <v>138</v>
      </c>
      <c r="AU166" s="192" t="s">
        <v>85</v>
      </c>
      <c r="AY166" s="17" t="s">
        <v>135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7" t="s">
        <v>83</v>
      </c>
      <c r="BK166" s="193">
        <f>ROUND(I166*H166,2)</f>
        <v>0</v>
      </c>
      <c r="BL166" s="17" t="s">
        <v>143</v>
      </c>
      <c r="BM166" s="192" t="s">
        <v>180</v>
      </c>
    </row>
    <row r="167" spans="1:65" s="13" customFormat="1" ht="11.25">
      <c r="B167" s="194"/>
      <c r="C167" s="195"/>
      <c r="D167" s="196" t="s">
        <v>145</v>
      </c>
      <c r="E167" s="197" t="s">
        <v>1</v>
      </c>
      <c r="F167" s="198" t="s">
        <v>181</v>
      </c>
      <c r="G167" s="195"/>
      <c r="H167" s="197" t="s">
        <v>1</v>
      </c>
      <c r="I167" s="199"/>
      <c r="J167" s="195"/>
      <c r="K167" s="195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145</v>
      </c>
      <c r="AU167" s="204" t="s">
        <v>85</v>
      </c>
      <c r="AV167" s="13" t="s">
        <v>83</v>
      </c>
      <c r="AW167" s="13" t="s">
        <v>34</v>
      </c>
      <c r="AX167" s="13" t="s">
        <v>78</v>
      </c>
      <c r="AY167" s="204" t="s">
        <v>135</v>
      </c>
    </row>
    <row r="168" spans="1:65" s="14" customFormat="1" ht="11.25">
      <c r="B168" s="205"/>
      <c r="C168" s="206"/>
      <c r="D168" s="196" t="s">
        <v>145</v>
      </c>
      <c r="E168" s="207" t="s">
        <v>1</v>
      </c>
      <c r="F168" s="208" t="s">
        <v>182</v>
      </c>
      <c r="G168" s="206"/>
      <c r="H168" s="209">
        <v>1.0660000000000001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145</v>
      </c>
      <c r="AU168" s="215" t="s">
        <v>85</v>
      </c>
      <c r="AV168" s="14" t="s">
        <v>85</v>
      </c>
      <c r="AW168" s="14" t="s">
        <v>34</v>
      </c>
      <c r="AX168" s="14" t="s">
        <v>83</v>
      </c>
      <c r="AY168" s="215" t="s">
        <v>135</v>
      </c>
    </row>
    <row r="169" spans="1:65" s="2" customFormat="1" ht="24.2" customHeight="1">
      <c r="A169" s="34"/>
      <c r="B169" s="35"/>
      <c r="C169" s="181" t="s">
        <v>148</v>
      </c>
      <c r="D169" s="181" t="s">
        <v>138</v>
      </c>
      <c r="E169" s="182" t="s">
        <v>183</v>
      </c>
      <c r="F169" s="183" t="s">
        <v>184</v>
      </c>
      <c r="G169" s="184" t="s">
        <v>185</v>
      </c>
      <c r="H169" s="185">
        <v>1.5</v>
      </c>
      <c r="I169" s="186"/>
      <c r="J169" s="187">
        <f>ROUND(I169*H169,2)</f>
        <v>0</v>
      </c>
      <c r="K169" s="183" t="s">
        <v>142</v>
      </c>
      <c r="L169" s="39"/>
      <c r="M169" s="188" t="s">
        <v>1</v>
      </c>
      <c r="N169" s="189" t="s">
        <v>43</v>
      </c>
      <c r="O169" s="71"/>
      <c r="P169" s="190">
        <f>O169*H169</f>
        <v>0</v>
      </c>
      <c r="Q169" s="190">
        <v>0</v>
      </c>
      <c r="R169" s="190">
        <f>Q169*H169</f>
        <v>0</v>
      </c>
      <c r="S169" s="190">
        <v>7.0000000000000007E-2</v>
      </c>
      <c r="T169" s="191">
        <f>S169*H169</f>
        <v>0.10500000000000001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2" t="s">
        <v>143</v>
      </c>
      <c r="AT169" s="192" t="s">
        <v>138</v>
      </c>
      <c r="AU169" s="192" t="s">
        <v>85</v>
      </c>
      <c r="AY169" s="17" t="s">
        <v>135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7" t="s">
        <v>83</v>
      </c>
      <c r="BK169" s="193">
        <f>ROUND(I169*H169,2)</f>
        <v>0</v>
      </c>
      <c r="BL169" s="17" t="s">
        <v>143</v>
      </c>
      <c r="BM169" s="192" t="s">
        <v>186</v>
      </c>
    </row>
    <row r="170" spans="1:65" s="13" customFormat="1" ht="11.25">
      <c r="B170" s="194"/>
      <c r="C170" s="195"/>
      <c r="D170" s="196" t="s">
        <v>145</v>
      </c>
      <c r="E170" s="197" t="s">
        <v>1</v>
      </c>
      <c r="F170" s="198" t="s">
        <v>187</v>
      </c>
      <c r="G170" s="195"/>
      <c r="H170" s="197" t="s">
        <v>1</v>
      </c>
      <c r="I170" s="199"/>
      <c r="J170" s="195"/>
      <c r="K170" s="195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145</v>
      </c>
      <c r="AU170" s="204" t="s">
        <v>85</v>
      </c>
      <c r="AV170" s="13" t="s">
        <v>83</v>
      </c>
      <c r="AW170" s="13" t="s">
        <v>34</v>
      </c>
      <c r="AX170" s="13" t="s">
        <v>78</v>
      </c>
      <c r="AY170" s="204" t="s">
        <v>135</v>
      </c>
    </row>
    <row r="171" spans="1:65" s="14" customFormat="1" ht="11.25">
      <c r="B171" s="205"/>
      <c r="C171" s="206"/>
      <c r="D171" s="196" t="s">
        <v>145</v>
      </c>
      <c r="E171" s="207" t="s">
        <v>1</v>
      </c>
      <c r="F171" s="208" t="s">
        <v>188</v>
      </c>
      <c r="G171" s="206"/>
      <c r="H171" s="209">
        <v>1.5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145</v>
      </c>
      <c r="AU171" s="215" t="s">
        <v>85</v>
      </c>
      <c r="AV171" s="14" t="s">
        <v>85</v>
      </c>
      <c r="AW171" s="14" t="s">
        <v>34</v>
      </c>
      <c r="AX171" s="14" t="s">
        <v>83</v>
      </c>
      <c r="AY171" s="215" t="s">
        <v>135</v>
      </c>
    </row>
    <row r="172" spans="1:65" s="2" customFormat="1" ht="24.2" customHeight="1">
      <c r="A172" s="34"/>
      <c r="B172" s="35"/>
      <c r="C172" s="181" t="s">
        <v>189</v>
      </c>
      <c r="D172" s="181" t="s">
        <v>138</v>
      </c>
      <c r="E172" s="182" t="s">
        <v>190</v>
      </c>
      <c r="F172" s="183" t="s">
        <v>191</v>
      </c>
      <c r="G172" s="184" t="s">
        <v>173</v>
      </c>
      <c r="H172" s="185">
        <v>0.30599999999999999</v>
      </c>
      <c r="I172" s="186"/>
      <c r="J172" s="187">
        <f>ROUND(I172*H172,2)</f>
        <v>0</v>
      </c>
      <c r="K172" s="183" t="s">
        <v>142</v>
      </c>
      <c r="L172" s="39"/>
      <c r="M172" s="188" t="s">
        <v>1</v>
      </c>
      <c r="N172" s="189" t="s">
        <v>43</v>
      </c>
      <c r="O172" s="71"/>
      <c r="P172" s="190">
        <f>O172*H172</f>
        <v>0</v>
      </c>
      <c r="Q172" s="190">
        <v>0</v>
      </c>
      <c r="R172" s="190">
        <f>Q172*H172</f>
        <v>0</v>
      </c>
      <c r="S172" s="190">
        <v>2.4</v>
      </c>
      <c r="T172" s="191">
        <f>S172*H172</f>
        <v>0.73439999999999994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2" t="s">
        <v>143</v>
      </c>
      <c r="AT172" s="192" t="s">
        <v>138</v>
      </c>
      <c r="AU172" s="192" t="s">
        <v>85</v>
      </c>
      <c r="AY172" s="17" t="s">
        <v>135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83</v>
      </c>
      <c r="BK172" s="193">
        <f>ROUND(I172*H172,2)</f>
        <v>0</v>
      </c>
      <c r="BL172" s="17" t="s">
        <v>143</v>
      </c>
      <c r="BM172" s="192" t="s">
        <v>192</v>
      </c>
    </row>
    <row r="173" spans="1:65" s="14" customFormat="1" ht="11.25">
      <c r="B173" s="205"/>
      <c r="C173" s="206"/>
      <c r="D173" s="196" t="s">
        <v>145</v>
      </c>
      <c r="E173" s="207" t="s">
        <v>1</v>
      </c>
      <c r="F173" s="208" t="s">
        <v>193</v>
      </c>
      <c r="G173" s="206"/>
      <c r="H173" s="209">
        <v>0.30599999999999999</v>
      </c>
      <c r="I173" s="210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145</v>
      </c>
      <c r="AU173" s="215" t="s">
        <v>85</v>
      </c>
      <c r="AV173" s="14" t="s">
        <v>85</v>
      </c>
      <c r="AW173" s="14" t="s">
        <v>34</v>
      </c>
      <c r="AX173" s="14" t="s">
        <v>83</v>
      </c>
      <c r="AY173" s="215" t="s">
        <v>135</v>
      </c>
    </row>
    <row r="174" spans="1:65" s="2" customFormat="1" ht="24.2" customHeight="1">
      <c r="A174" s="34"/>
      <c r="B174" s="35"/>
      <c r="C174" s="181" t="s">
        <v>194</v>
      </c>
      <c r="D174" s="181" t="s">
        <v>138</v>
      </c>
      <c r="E174" s="182" t="s">
        <v>195</v>
      </c>
      <c r="F174" s="183" t="s">
        <v>196</v>
      </c>
      <c r="G174" s="184" t="s">
        <v>141</v>
      </c>
      <c r="H174" s="185">
        <v>1</v>
      </c>
      <c r="I174" s="186"/>
      <c r="J174" s="187">
        <f>ROUND(I174*H174,2)</f>
        <v>0</v>
      </c>
      <c r="K174" s="183" t="s">
        <v>142</v>
      </c>
      <c r="L174" s="39"/>
      <c r="M174" s="188" t="s">
        <v>1</v>
      </c>
      <c r="N174" s="189" t="s">
        <v>43</v>
      </c>
      <c r="O174" s="71"/>
      <c r="P174" s="190">
        <f>O174*H174</f>
        <v>0</v>
      </c>
      <c r="Q174" s="190">
        <v>0</v>
      </c>
      <c r="R174" s="190">
        <f>Q174*H174</f>
        <v>0</v>
      </c>
      <c r="S174" s="190">
        <v>5.3999999999999999E-2</v>
      </c>
      <c r="T174" s="191">
        <f>S174*H174</f>
        <v>5.3999999999999999E-2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2" t="s">
        <v>143</v>
      </c>
      <c r="AT174" s="192" t="s">
        <v>138</v>
      </c>
      <c r="AU174" s="192" t="s">
        <v>85</v>
      </c>
      <c r="AY174" s="17" t="s">
        <v>135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7" t="s">
        <v>83</v>
      </c>
      <c r="BK174" s="193">
        <f>ROUND(I174*H174,2)</f>
        <v>0</v>
      </c>
      <c r="BL174" s="17" t="s">
        <v>143</v>
      </c>
      <c r="BM174" s="192" t="s">
        <v>197</v>
      </c>
    </row>
    <row r="175" spans="1:65" s="13" customFormat="1" ht="11.25">
      <c r="B175" s="194"/>
      <c r="C175" s="195"/>
      <c r="D175" s="196" t="s">
        <v>145</v>
      </c>
      <c r="E175" s="197" t="s">
        <v>1</v>
      </c>
      <c r="F175" s="198" t="s">
        <v>198</v>
      </c>
      <c r="G175" s="195"/>
      <c r="H175" s="197" t="s">
        <v>1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145</v>
      </c>
      <c r="AU175" s="204" t="s">
        <v>85</v>
      </c>
      <c r="AV175" s="13" t="s">
        <v>83</v>
      </c>
      <c r="AW175" s="13" t="s">
        <v>34</v>
      </c>
      <c r="AX175" s="13" t="s">
        <v>78</v>
      </c>
      <c r="AY175" s="204" t="s">
        <v>135</v>
      </c>
    </row>
    <row r="176" spans="1:65" s="14" customFormat="1" ht="11.25">
      <c r="B176" s="205"/>
      <c r="C176" s="206"/>
      <c r="D176" s="196" t="s">
        <v>145</v>
      </c>
      <c r="E176" s="207" t="s">
        <v>1</v>
      </c>
      <c r="F176" s="208" t="s">
        <v>83</v>
      </c>
      <c r="G176" s="206"/>
      <c r="H176" s="209">
        <v>1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145</v>
      </c>
      <c r="AU176" s="215" t="s">
        <v>85</v>
      </c>
      <c r="AV176" s="14" t="s">
        <v>85</v>
      </c>
      <c r="AW176" s="14" t="s">
        <v>34</v>
      </c>
      <c r="AX176" s="14" t="s">
        <v>83</v>
      </c>
      <c r="AY176" s="215" t="s">
        <v>135</v>
      </c>
    </row>
    <row r="177" spans="1:65" s="2" customFormat="1" ht="24.2" customHeight="1">
      <c r="A177" s="34"/>
      <c r="B177" s="35"/>
      <c r="C177" s="181" t="s">
        <v>169</v>
      </c>
      <c r="D177" s="181" t="s">
        <v>138</v>
      </c>
      <c r="E177" s="182" t="s">
        <v>199</v>
      </c>
      <c r="F177" s="183" t="s">
        <v>200</v>
      </c>
      <c r="G177" s="184" t="s">
        <v>141</v>
      </c>
      <c r="H177" s="185">
        <v>4</v>
      </c>
      <c r="I177" s="186"/>
      <c r="J177" s="187">
        <f>ROUND(I177*H177,2)</f>
        <v>0</v>
      </c>
      <c r="K177" s="183" t="s">
        <v>142</v>
      </c>
      <c r="L177" s="39"/>
      <c r="M177" s="188" t="s">
        <v>1</v>
      </c>
      <c r="N177" s="189" t="s">
        <v>43</v>
      </c>
      <c r="O177" s="71"/>
      <c r="P177" s="190">
        <f>O177*H177</f>
        <v>0</v>
      </c>
      <c r="Q177" s="190">
        <v>0</v>
      </c>
      <c r="R177" s="190">
        <f>Q177*H177</f>
        <v>0</v>
      </c>
      <c r="S177" s="190">
        <v>8.0000000000000002E-3</v>
      </c>
      <c r="T177" s="191">
        <f>S177*H177</f>
        <v>3.2000000000000001E-2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2" t="s">
        <v>143</v>
      </c>
      <c r="AT177" s="192" t="s">
        <v>138</v>
      </c>
      <c r="AU177" s="192" t="s">
        <v>85</v>
      </c>
      <c r="AY177" s="17" t="s">
        <v>135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7" t="s">
        <v>83</v>
      </c>
      <c r="BK177" s="193">
        <f>ROUND(I177*H177,2)</f>
        <v>0</v>
      </c>
      <c r="BL177" s="17" t="s">
        <v>143</v>
      </c>
      <c r="BM177" s="192" t="s">
        <v>201</v>
      </c>
    </row>
    <row r="178" spans="1:65" s="13" customFormat="1" ht="11.25">
      <c r="B178" s="194"/>
      <c r="C178" s="195"/>
      <c r="D178" s="196" t="s">
        <v>145</v>
      </c>
      <c r="E178" s="197" t="s">
        <v>1</v>
      </c>
      <c r="F178" s="198" t="s">
        <v>202</v>
      </c>
      <c r="G178" s="195"/>
      <c r="H178" s="197" t="s">
        <v>1</v>
      </c>
      <c r="I178" s="199"/>
      <c r="J178" s="195"/>
      <c r="K178" s="195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145</v>
      </c>
      <c r="AU178" s="204" t="s">
        <v>85</v>
      </c>
      <c r="AV178" s="13" t="s">
        <v>83</v>
      </c>
      <c r="AW178" s="13" t="s">
        <v>34</v>
      </c>
      <c r="AX178" s="13" t="s">
        <v>78</v>
      </c>
      <c r="AY178" s="204" t="s">
        <v>135</v>
      </c>
    </row>
    <row r="179" spans="1:65" s="14" customFormat="1" ht="11.25">
      <c r="B179" s="205"/>
      <c r="C179" s="206"/>
      <c r="D179" s="196" t="s">
        <v>145</v>
      </c>
      <c r="E179" s="207" t="s">
        <v>1</v>
      </c>
      <c r="F179" s="208" t="s">
        <v>143</v>
      </c>
      <c r="G179" s="206"/>
      <c r="H179" s="209">
        <v>4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145</v>
      </c>
      <c r="AU179" s="215" t="s">
        <v>85</v>
      </c>
      <c r="AV179" s="14" t="s">
        <v>85</v>
      </c>
      <c r="AW179" s="14" t="s">
        <v>34</v>
      </c>
      <c r="AX179" s="14" t="s">
        <v>83</v>
      </c>
      <c r="AY179" s="215" t="s">
        <v>135</v>
      </c>
    </row>
    <row r="180" spans="1:65" s="2" customFormat="1" ht="37.9" customHeight="1">
      <c r="A180" s="34"/>
      <c r="B180" s="35"/>
      <c r="C180" s="181" t="s">
        <v>203</v>
      </c>
      <c r="D180" s="181" t="s">
        <v>138</v>
      </c>
      <c r="E180" s="182" t="s">
        <v>204</v>
      </c>
      <c r="F180" s="183" t="s">
        <v>205</v>
      </c>
      <c r="G180" s="184" t="s">
        <v>154</v>
      </c>
      <c r="H180" s="185">
        <v>154.93100000000001</v>
      </c>
      <c r="I180" s="186"/>
      <c r="J180" s="187">
        <f>ROUND(I180*H180,2)</f>
        <v>0</v>
      </c>
      <c r="K180" s="183" t="s">
        <v>142</v>
      </c>
      <c r="L180" s="39"/>
      <c r="M180" s="188" t="s">
        <v>1</v>
      </c>
      <c r="N180" s="189" t="s">
        <v>43</v>
      </c>
      <c r="O180" s="71"/>
      <c r="P180" s="190">
        <f>O180*H180</f>
        <v>0</v>
      </c>
      <c r="Q180" s="190">
        <v>0</v>
      </c>
      <c r="R180" s="190">
        <f>Q180*H180</f>
        <v>0</v>
      </c>
      <c r="S180" s="190">
        <v>4.5999999999999999E-2</v>
      </c>
      <c r="T180" s="191">
        <f>S180*H180</f>
        <v>7.1268260000000003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2" t="s">
        <v>143</v>
      </c>
      <c r="AT180" s="192" t="s">
        <v>138</v>
      </c>
      <c r="AU180" s="192" t="s">
        <v>85</v>
      </c>
      <c r="AY180" s="17" t="s">
        <v>135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7" t="s">
        <v>83</v>
      </c>
      <c r="BK180" s="193">
        <f>ROUND(I180*H180,2)</f>
        <v>0</v>
      </c>
      <c r="BL180" s="17" t="s">
        <v>143</v>
      </c>
      <c r="BM180" s="192" t="s">
        <v>206</v>
      </c>
    </row>
    <row r="181" spans="1:65" s="14" customFormat="1" ht="11.25">
      <c r="B181" s="205"/>
      <c r="C181" s="206"/>
      <c r="D181" s="196" t="s">
        <v>145</v>
      </c>
      <c r="E181" s="207" t="s">
        <v>1</v>
      </c>
      <c r="F181" s="208" t="s">
        <v>164</v>
      </c>
      <c r="G181" s="206"/>
      <c r="H181" s="209">
        <v>125.712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145</v>
      </c>
      <c r="AU181" s="215" t="s">
        <v>85</v>
      </c>
      <c r="AV181" s="14" t="s">
        <v>85</v>
      </c>
      <c r="AW181" s="14" t="s">
        <v>34</v>
      </c>
      <c r="AX181" s="14" t="s">
        <v>78</v>
      </c>
      <c r="AY181" s="215" t="s">
        <v>135</v>
      </c>
    </row>
    <row r="182" spans="1:65" s="14" customFormat="1" ht="11.25">
      <c r="B182" s="205"/>
      <c r="C182" s="206"/>
      <c r="D182" s="196" t="s">
        <v>145</v>
      </c>
      <c r="E182" s="207" t="s">
        <v>1</v>
      </c>
      <c r="F182" s="208" t="s">
        <v>165</v>
      </c>
      <c r="G182" s="206"/>
      <c r="H182" s="209">
        <v>-13.032999999999999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145</v>
      </c>
      <c r="AU182" s="215" t="s">
        <v>85</v>
      </c>
      <c r="AV182" s="14" t="s">
        <v>85</v>
      </c>
      <c r="AW182" s="14" t="s">
        <v>34</v>
      </c>
      <c r="AX182" s="14" t="s">
        <v>78</v>
      </c>
      <c r="AY182" s="215" t="s">
        <v>135</v>
      </c>
    </row>
    <row r="183" spans="1:65" s="14" customFormat="1" ht="22.5">
      <c r="B183" s="205"/>
      <c r="C183" s="206"/>
      <c r="D183" s="196" t="s">
        <v>145</v>
      </c>
      <c r="E183" s="207" t="s">
        <v>1</v>
      </c>
      <c r="F183" s="208" t="s">
        <v>166</v>
      </c>
      <c r="G183" s="206"/>
      <c r="H183" s="209">
        <v>40.698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145</v>
      </c>
      <c r="AU183" s="215" t="s">
        <v>85</v>
      </c>
      <c r="AV183" s="14" t="s">
        <v>85</v>
      </c>
      <c r="AW183" s="14" t="s">
        <v>34</v>
      </c>
      <c r="AX183" s="14" t="s">
        <v>78</v>
      </c>
      <c r="AY183" s="215" t="s">
        <v>135</v>
      </c>
    </row>
    <row r="184" spans="1:65" s="14" customFormat="1" ht="11.25">
      <c r="B184" s="205"/>
      <c r="C184" s="206"/>
      <c r="D184" s="196" t="s">
        <v>145</v>
      </c>
      <c r="E184" s="207" t="s">
        <v>1</v>
      </c>
      <c r="F184" s="208" t="s">
        <v>167</v>
      </c>
      <c r="G184" s="206"/>
      <c r="H184" s="209">
        <v>-2.1720000000000002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145</v>
      </c>
      <c r="AU184" s="215" t="s">
        <v>85</v>
      </c>
      <c r="AV184" s="14" t="s">
        <v>85</v>
      </c>
      <c r="AW184" s="14" t="s">
        <v>34</v>
      </c>
      <c r="AX184" s="14" t="s">
        <v>78</v>
      </c>
      <c r="AY184" s="215" t="s">
        <v>135</v>
      </c>
    </row>
    <row r="185" spans="1:65" s="14" customFormat="1" ht="11.25">
      <c r="B185" s="205"/>
      <c r="C185" s="206"/>
      <c r="D185" s="196" t="s">
        <v>145</v>
      </c>
      <c r="E185" s="207" t="s">
        <v>1</v>
      </c>
      <c r="F185" s="208" t="s">
        <v>207</v>
      </c>
      <c r="G185" s="206"/>
      <c r="H185" s="209">
        <v>3.726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145</v>
      </c>
      <c r="AU185" s="215" t="s">
        <v>85</v>
      </c>
      <c r="AV185" s="14" t="s">
        <v>85</v>
      </c>
      <c r="AW185" s="14" t="s">
        <v>34</v>
      </c>
      <c r="AX185" s="14" t="s">
        <v>78</v>
      </c>
      <c r="AY185" s="215" t="s">
        <v>135</v>
      </c>
    </row>
    <row r="186" spans="1:65" s="15" customFormat="1" ht="11.25">
      <c r="B186" s="216"/>
      <c r="C186" s="217"/>
      <c r="D186" s="196" t="s">
        <v>145</v>
      </c>
      <c r="E186" s="218" t="s">
        <v>1</v>
      </c>
      <c r="F186" s="219" t="s">
        <v>160</v>
      </c>
      <c r="G186" s="217"/>
      <c r="H186" s="220">
        <v>154.93100000000001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145</v>
      </c>
      <c r="AU186" s="226" t="s">
        <v>85</v>
      </c>
      <c r="AV186" s="15" t="s">
        <v>143</v>
      </c>
      <c r="AW186" s="15" t="s">
        <v>34</v>
      </c>
      <c r="AX186" s="15" t="s">
        <v>83</v>
      </c>
      <c r="AY186" s="226" t="s">
        <v>135</v>
      </c>
    </row>
    <row r="187" spans="1:65" s="2" customFormat="1" ht="21.75" customHeight="1">
      <c r="A187" s="34"/>
      <c r="B187" s="35"/>
      <c r="C187" s="181" t="s">
        <v>208</v>
      </c>
      <c r="D187" s="181" t="s">
        <v>138</v>
      </c>
      <c r="E187" s="182" t="s">
        <v>209</v>
      </c>
      <c r="F187" s="183" t="s">
        <v>210</v>
      </c>
      <c r="G187" s="184" t="s">
        <v>211</v>
      </c>
      <c r="H187" s="185">
        <v>1</v>
      </c>
      <c r="I187" s="186"/>
      <c r="J187" s="187">
        <f>ROUND(I187*H187,2)</f>
        <v>0</v>
      </c>
      <c r="K187" s="183" t="s">
        <v>1</v>
      </c>
      <c r="L187" s="39"/>
      <c r="M187" s="188" t="s">
        <v>1</v>
      </c>
      <c r="N187" s="189" t="s">
        <v>43</v>
      </c>
      <c r="O187" s="71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2" t="s">
        <v>143</v>
      </c>
      <c r="AT187" s="192" t="s">
        <v>138</v>
      </c>
      <c r="AU187" s="192" t="s">
        <v>85</v>
      </c>
      <c r="AY187" s="17" t="s">
        <v>135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7" t="s">
        <v>83</v>
      </c>
      <c r="BK187" s="193">
        <f>ROUND(I187*H187,2)</f>
        <v>0</v>
      </c>
      <c r="BL187" s="17" t="s">
        <v>143</v>
      </c>
      <c r="BM187" s="192" t="s">
        <v>212</v>
      </c>
    </row>
    <row r="188" spans="1:65" s="14" customFormat="1" ht="11.25">
      <c r="B188" s="205"/>
      <c r="C188" s="206"/>
      <c r="D188" s="196" t="s">
        <v>145</v>
      </c>
      <c r="E188" s="207" t="s">
        <v>1</v>
      </c>
      <c r="F188" s="208" t="s">
        <v>83</v>
      </c>
      <c r="G188" s="206"/>
      <c r="H188" s="209">
        <v>1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145</v>
      </c>
      <c r="AU188" s="215" t="s">
        <v>85</v>
      </c>
      <c r="AV188" s="14" t="s">
        <v>85</v>
      </c>
      <c r="AW188" s="14" t="s">
        <v>34</v>
      </c>
      <c r="AX188" s="14" t="s">
        <v>83</v>
      </c>
      <c r="AY188" s="215" t="s">
        <v>135</v>
      </c>
    </row>
    <row r="189" spans="1:65" s="2" customFormat="1" ht="16.5" customHeight="1">
      <c r="A189" s="34"/>
      <c r="B189" s="35"/>
      <c r="C189" s="181" t="s">
        <v>213</v>
      </c>
      <c r="D189" s="181" t="s">
        <v>138</v>
      </c>
      <c r="E189" s="182" t="s">
        <v>214</v>
      </c>
      <c r="F189" s="183" t="s">
        <v>215</v>
      </c>
      <c r="G189" s="184" t="s">
        <v>211</v>
      </c>
      <c r="H189" s="185">
        <v>1</v>
      </c>
      <c r="I189" s="186"/>
      <c r="J189" s="187">
        <f>ROUND(I189*H189,2)</f>
        <v>0</v>
      </c>
      <c r="K189" s="183" t="s">
        <v>1</v>
      </c>
      <c r="L189" s="39"/>
      <c r="M189" s="188" t="s">
        <v>1</v>
      </c>
      <c r="N189" s="189" t="s">
        <v>43</v>
      </c>
      <c r="O189" s="71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2" t="s">
        <v>143</v>
      </c>
      <c r="AT189" s="192" t="s">
        <v>138</v>
      </c>
      <c r="AU189" s="192" t="s">
        <v>85</v>
      </c>
      <c r="AY189" s="17" t="s">
        <v>135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7" t="s">
        <v>83</v>
      </c>
      <c r="BK189" s="193">
        <f>ROUND(I189*H189,2)</f>
        <v>0</v>
      </c>
      <c r="BL189" s="17" t="s">
        <v>143</v>
      </c>
      <c r="BM189" s="192" t="s">
        <v>216</v>
      </c>
    </row>
    <row r="190" spans="1:65" s="14" customFormat="1" ht="11.25">
      <c r="B190" s="205"/>
      <c r="C190" s="206"/>
      <c r="D190" s="196" t="s">
        <v>145</v>
      </c>
      <c r="E190" s="207" t="s">
        <v>1</v>
      </c>
      <c r="F190" s="208" t="s">
        <v>83</v>
      </c>
      <c r="G190" s="206"/>
      <c r="H190" s="209">
        <v>1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145</v>
      </c>
      <c r="AU190" s="215" t="s">
        <v>85</v>
      </c>
      <c r="AV190" s="14" t="s">
        <v>85</v>
      </c>
      <c r="AW190" s="14" t="s">
        <v>34</v>
      </c>
      <c r="AX190" s="14" t="s">
        <v>83</v>
      </c>
      <c r="AY190" s="215" t="s">
        <v>135</v>
      </c>
    </row>
    <row r="191" spans="1:65" s="2" customFormat="1" ht="16.5" customHeight="1">
      <c r="A191" s="34"/>
      <c r="B191" s="35"/>
      <c r="C191" s="181" t="s">
        <v>217</v>
      </c>
      <c r="D191" s="181" t="s">
        <v>138</v>
      </c>
      <c r="E191" s="182" t="s">
        <v>218</v>
      </c>
      <c r="F191" s="183" t="s">
        <v>219</v>
      </c>
      <c r="G191" s="184" t="s">
        <v>220</v>
      </c>
      <c r="H191" s="185">
        <v>5</v>
      </c>
      <c r="I191" s="186"/>
      <c r="J191" s="187">
        <f>ROUND(I191*H191,2)</f>
        <v>0</v>
      </c>
      <c r="K191" s="183" t="s">
        <v>1</v>
      </c>
      <c r="L191" s="39"/>
      <c r="M191" s="188" t="s">
        <v>1</v>
      </c>
      <c r="N191" s="189" t="s">
        <v>43</v>
      </c>
      <c r="O191" s="71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2" t="s">
        <v>143</v>
      </c>
      <c r="AT191" s="192" t="s">
        <v>138</v>
      </c>
      <c r="AU191" s="192" t="s">
        <v>85</v>
      </c>
      <c r="AY191" s="17" t="s">
        <v>135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83</v>
      </c>
      <c r="BK191" s="193">
        <f>ROUND(I191*H191,2)</f>
        <v>0</v>
      </c>
      <c r="BL191" s="17" t="s">
        <v>143</v>
      </c>
      <c r="BM191" s="192" t="s">
        <v>221</v>
      </c>
    </row>
    <row r="192" spans="1:65" s="2" customFormat="1" ht="24.2" customHeight="1">
      <c r="A192" s="34"/>
      <c r="B192" s="35"/>
      <c r="C192" s="181" t="s">
        <v>222</v>
      </c>
      <c r="D192" s="181" t="s">
        <v>138</v>
      </c>
      <c r="E192" s="182" t="s">
        <v>223</v>
      </c>
      <c r="F192" s="183" t="s">
        <v>224</v>
      </c>
      <c r="G192" s="184" t="s">
        <v>211</v>
      </c>
      <c r="H192" s="185">
        <v>1</v>
      </c>
      <c r="I192" s="186"/>
      <c r="J192" s="187">
        <f>ROUND(I192*H192,2)</f>
        <v>0</v>
      </c>
      <c r="K192" s="183" t="s">
        <v>1</v>
      </c>
      <c r="L192" s="39"/>
      <c r="M192" s="188" t="s">
        <v>1</v>
      </c>
      <c r="N192" s="189" t="s">
        <v>43</v>
      </c>
      <c r="O192" s="71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2" t="s">
        <v>143</v>
      </c>
      <c r="AT192" s="192" t="s">
        <v>138</v>
      </c>
      <c r="AU192" s="192" t="s">
        <v>85</v>
      </c>
      <c r="AY192" s="17" t="s">
        <v>135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7" t="s">
        <v>83</v>
      </c>
      <c r="BK192" s="193">
        <f>ROUND(I192*H192,2)</f>
        <v>0</v>
      </c>
      <c r="BL192" s="17" t="s">
        <v>143</v>
      </c>
      <c r="BM192" s="192" t="s">
        <v>225</v>
      </c>
    </row>
    <row r="193" spans="1:65" s="14" customFormat="1" ht="11.25">
      <c r="B193" s="205"/>
      <c r="C193" s="206"/>
      <c r="D193" s="196" t="s">
        <v>145</v>
      </c>
      <c r="E193" s="207" t="s">
        <v>1</v>
      </c>
      <c r="F193" s="208" t="s">
        <v>83</v>
      </c>
      <c r="G193" s="206"/>
      <c r="H193" s="209">
        <v>1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145</v>
      </c>
      <c r="AU193" s="215" t="s">
        <v>85</v>
      </c>
      <c r="AV193" s="14" t="s">
        <v>85</v>
      </c>
      <c r="AW193" s="14" t="s">
        <v>34</v>
      </c>
      <c r="AX193" s="14" t="s">
        <v>83</v>
      </c>
      <c r="AY193" s="215" t="s">
        <v>135</v>
      </c>
    </row>
    <row r="194" spans="1:65" s="2" customFormat="1" ht="24.2" customHeight="1">
      <c r="A194" s="34"/>
      <c r="B194" s="35"/>
      <c r="C194" s="181" t="s">
        <v>8</v>
      </c>
      <c r="D194" s="181" t="s">
        <v>138</v>
      </c>
      <c r="E194" s="182" t="s">
        <v>226</v>
      </c>
      <c r="F194" s="183" t="s">
        <v>227</v>
      </c>
      <c r="G194" s="184" t="s">
        <v>211</v>
      </c>
      <c r="H194" s="185">
        <v>1</v>
      </c>
      <c r="I194" s="186"/>
      <c r="J194" s="187">
        <f>ROUND(I194*H194,2)</f>
        <v>0</v>
      </c>
      <c r="K194" s="183" t="s">
        <v>1</v>
      </c>
      <c r="L194" s="39"/>
      <c r="M194" s="188" t="s">
        <v>1</v>
      </c>
      <c r="N194" s="189" t="s">
        <v>43</v>
      </c>
      <c r="O194" s="71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2" t="s">
        <v>143</v>
      </c>
      <c r="AT194" s="192" t="s">
        <v>138</v>
      </c>
      <c r="AU194" s="192" t="s">
        <v>85</v>
      </c>
      <c r="AY194" s="17" t="s">
        <v>135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7" t="s">
        <v>83</v>
      </c>
      <c r="BK194" s="193">
        <f>ROUND(I194*H194,2)</f>
        <v>0</v>
      </c>
      <c r="BL194" s="17" t="s">
        <v>143</v>
      </c>
      <c r="BM194" s="192" t="s">
        <v>228</v>
      </c>
    </row>
    <row r="195" spans="1:65" s="13" customFormat="1" ht="33.75">
      <c r="B195" s="194"/>
      <c r="C195" s="195"/>
      <c r="D195" s="196" t="s">
        <v>145</v>
      </c>
      <c r="E195" s="197" t="s">
        <v>1</v>
      </c>
      <c r="F195" s="198" t="s">
        <v>229</v>
      </c>
      <c r="G195" s="195"/>
      <c r="H195" s="197" t="s">
        <v>1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145</v>
      </c>
      <c r="AU195" s="204" t="s">
        <v>85</v>
      </c>
      <c r="AV195" s="13" t="s">
        <v>83</v>
      </c>
      <c r="AW195" s="13" t="s">
        <v>34</v>
      </c>
      <c r="AX195" s="13" t="s">
        <v>78</v>
      </c>
      <c r="AY195" s="204" t="s">
        <v>135</v>
      </c>
    </row>
    <row r="196" spans="1:65" s="14" customFormat="1" ht="11.25">
      <c r="B196" s="205"/>
      <c r="C196" s="206"/>
      <c r="D196" s="196" t="s">
        <v>145</v>
      </c>
      <c r="E196" s="207" t="s">
        <v>1</v>
      </c>
      <c r="F196" s="208" t="s">
        <v>83</v>
      </c>
      <c r="G196" s="206"/>
      <c r="H196" s="209">
        <v>1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145</v>
      </c>
      <c r="AU196" s="215" t="s">
        <v>85</v>
      </c>
      <c r="AV196" s="14" t="s">
        <v>85</v>
      </c>
      <c r="AW196" s="14" t="s">
        <v>34</v>
      </c>
      <c r="AX196" s="14" t="s">
        <v>83</v>
      </c>
      <c r="AY196" s="215" t="s">
        <v>135</v>
      </c>
    </row>
    <row r="197" spans="1:65" s="12" customFormat="1" ht="20.85" customHeight="1">
      <c r="B197" s="165"/>
      <c r="C197" s="166"/>
      <c r="D197" s="167" t="s">
        <v>77</v>
      </c>
      <c r="E197" s="179" t="s">
        <v>230</v>
      </c>
      <c r="F197" s="179" t="s">
        <v>231</v>
      </c>
      <c r="G197" s="166"/>
      <c r="H197" s="166"/>
      <c r="I197" s="169"/>
      <c r="J197" s="180">
        <f>BK197</f>
        <v>0</v>
      </c>
      <c r="K197" s="166"/>
      <c r="L197" s="171"/>
      <c r="M197" s="172"/>
      <c r="N197" s="173"/>
      <c r="O197" s="173"/>
      <c r="P197" s="174">
        <f>SUM(P198:P209)</f>
        <v>0</v>
      </c>
      <c r="Q197" s="173"/>
      <c r="R197" s="174">
        <f>SUM(R198:R209)</f>
        <v>0</v>
      </c>
      <c r="S197" s="173"/>
      <c r="T197" s="175">
        <f>SUM(T198:T209)</f>
        <v>0</v>
      </c>
      <c r="AR197" s="176" t="s">
        <v>83</v>
      </c>
      <c r="AT197" s="177" t="s">
        <v>77</v>
      </c>
      <c r="AU197" s="177" t="s">
        <v>85</v>
      </c>
      <c r="AY197" s="176" t="s">
        <v>135</v>
      </c>
      <c r="BK197" s="178">
        <f>SUM(BK198:BK209)</f>
        <v>0</v>
      </c>
    </row>
    <row r="198" spans="1:65" s="2" customFormat="1" ht="33" customHeight="1">
      <c r="A198" s="34"/>
      <c r="B198" s="35"/>
      <c r="C198" s="181" t="s">
        <v>232</v>
      </c>
      <c r="D198" s="181" t="s">
        <v>138</v>
      </c>
      <c r="E198" s="182" t="s">
        <v>233</v>
      </c>
      <c r="F198" s="183" t="s">
        <v>234</v>
      </c>
      <c r="G198" s="184" t="s">
        <v>185</v>
      </c>
      <c r="H198" s="185">
        <v>24.95</v>
      </c>
      <c r="I198" s="186"/>
      <c r="J198" s="187">
        <f>ROUND(I198*H198,2)</f>
        <v>0</v>
      </c>
      <c r="K198" s="183" t="s">
        <v>235</v>
      </c>
      <c r="L198" s="39"/>
      <c r="M198" s="188" t="s">
        <v>1</v>
      </c>
      <c r="N198" s="189" t="s">
        <v>43</v>
      </c>
      <c r="O198" s="71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2" t="s">
        <v>143</v>
      </c>
      <c r="AT198" s="192" t="s">
        <v>138</v>
      </c>
      <c r="AU198" s="192" t="s">
        <v>136</v>
      </c>
      <c r="AY198" s="17" t="s">
        <v>135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7" t="s">
        <v>83</v>
      </c>
      <c r="BK198" s="193">
        <f>ROUND(I198*H198,2)</f>
        <v>0</v>
      </c>
      <c r="BL198" s="17" t="s">
        <v>143</v>
      </c>
      <c r="BM198" s="192" t="s">
        <v>236</v>
      </c>
    </row>
    <row r="199" spans="1:65" s="14" customFormat="1" ht="11.25">
      <c r="B199" s="205"/>
      <c r="C199" s="206"/>
      <c r="D199" s="196" t="s">
        <v>145</v>
      </c>
      <c r="E199" s="207" t="s">
        <v>1</v>
      </c>
      <c r="F199" s="208" t="s">
        <v>237</v>
      </c>
      <c r="G199" s="206"/>
      <c r="H199" s="209">
        <v>24.95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145</v>
      </c>
      <c r="AU199" s="215" t="s">
        <v>136</v>
      </c>
      <c r="AV199" s="14" t="s">
        <v>85</v>
      </c>
      <c r="AW199" s="14" t="s">
        <v>34</v>
      </c>
      <c r="AX199" s="14" t="s">
        <v>83</v>
      </c>
      <c r="AY199" s="215" t="s">
        <v>135</v>
      </c>
    </row>
    <row r="200" spans="1:65" s="2" customFormat="1" ht="24.2" customHeight="1">
      <c r="A200" s="34"/>
      <c r="B200" s="35"/>
      <c r="C200" s="181" t="s">
        <v>238</v>
      </c>
      <c r="D200" s="181" t="s">
        <v>138</v>
      </c>
      <c r="E200" s="182" t="s">
        <v>239</v>
      </c>
      <c r="F200" s="183" t="s">
        <v>240</v>
      </c>
      <c r="G200" s="184" t="s">
        <v>185</v>
      </c>
      <c r="H200" s="185">
        <v>499</v>
      </c>
      <c r="I200" s="186"/>
      <c r="J200" s="187">
        <f>ROUND(I200*H200,2)</f>
        <v>0</v>
      </c>
      <c r="K200" s="183" t="s">
        <v>235</v>
      </c>
      <c r="L200" s="39"/>
      <c r="M200" s="188" t="s">
        <v>1</v>
      </c>
      <c r="N200" s="189" t="s">
        <v>43</v>
      </c>
      <c r="O200" s="71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2" t="s">
        <v>143</v>
      </c>
      <c r="AT200" s="192" t="s">
        <v>138</v>
      </c>
      <c r="AU200" s="192" t="s">
        <v>136</v>
      </c>
      <c r="AY200" s="17" t="s">
        <v>135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7" t="s">
        <v>83</v>
      </c>
      <c r="BK200" s="193">
        <f>ROUND(I200*H200,2)</f>
        <v>0</v>
      </c>
      <c r="BL200" s="17" t="s">
        <v>143</v>
      </c>
      <c r="BM200" s="192" t="s">
        <v>241</v>
      </c>
    </row>
    <row r="201" spans="1:65" s="13" customFormat="1" ht="11.25">
      <c r="B201" s="194"/>
      <c r="C201" s="195"/>
      <c r="D201" s="196" t="s">
        <v>145</v>
      </c>
      <c r="E201" s="197" t="s">
        <v>1</v>
      </c>
      <c r="F201" s="198" t="s">
        <v>242</v>
      </c>
      <c r="G201" s="195"/>
      <c r="H201" s="197" t="s">
        <v>1</v>
      </c>
      <c r="I201" s="199"/>
      <c r="J201" s="195"/>
      <c r="K201" s="195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145</v>
      </c>
      <c r="AU201" s="204" t="s">
        <v>136</v>
      </c>
      <c r="AV201" s="13" t="s">
        <v>83</v>
      </c>
      <c r="AW201" s="13" t="s">
        <v>34</v>
      </c>
      <c r="AX201" s="13" t="s">
        <v>78</v>
      </c>
      <c r="AY201" s="204" t="s">
        <v>135</v>
      </c>
    </row>
    <row r="202" spans="1:65" s="14" customFormat="1" ht="11.25">
      <c r="B202" s="205"/>
      <c r="C202" s="206"/>
      <c r="D202" s="196" t="s">
        <v>145</v>
      </c>
      <c r="E202" s="207" t="s">
        <v>1</v>
      </c>
      <c r="F202" s="208" t="s">
        <v>243</v>
      </c>
      <c r="G202" s="206"/>
      <c r="H202" s="209">
        <v>499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145</v>
      </c>
      <c r="AU202" s="215" t="s">
        <v>136</v>
      </c>
      <c r="AV202" s="14" t="s">
        <v>85</v>
      </c>
      <c r="AW202" s="14" t="s">
        <v>34</v>
      </c>
      <c r="AX202" s="14" t="s">
        <v>83</v>
      </c>
      <c r="AY202" s="215" t="s">
        <v>135</v>
      </c>
    </row>
    <row r="203" spans="1:65" s="2" customFormat="1" ht="33" customHeight="1">
      <c r="A203" s="34"/>
      <c r="B203" s="35"/>
      <c r="C203" s="181" t="s">
        <v>244</v>
      </c>
      <c r="D203" s="181" t="s">
        <v>138</v>
      </c>
      <c r="E203" s="182" t="s">
        <v>245</v>
      </c>
      <c r="F203" s="183" t="s">
        <v>246</v>
      </c>
      <c r="G203" s="184" t="s">
        <v>185</v>
      </c>
      <c r="H203" s="185">
        <v>24.95</v>
      </c>
      <c r="I203" s="186"/>
      <c r="J203" s="187">
        <f>ROUND(I203*H203,2)</f>
        <v>0</v>
      </c>
      <c r="K203" s="183" t="s">
        <v>235</v>
      </c>
      <c r="L203" s="39"/>
      <c r="M203" s="188" t="s">
        <v>1</v>
      </c>
      <c r="N203" s="189" t="s">
        <v>43</v>
      </c>
      <c r="O203" s="71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2" t="s">
        <v>143</v>
      </c>
      <c r="AT203" s="192" t="s">
        <v>138</v>
      </c>
      <c r="AU203" s="192" t="s">
        <v>136</v>
      </c>
      <c r="AY203" s="17" t="s">
        <v>135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83</v>
      </c>
      <c r="BK203" s="193">
        <f>ROUND(I203*H203,2)</f>
        <v>0</v>
      </c>
      <c r="BL203" s="17" t="s">
        <v>143</v>
      </c>
      <c r="BM203" s="192" t="s">
        <v>247</v>
      </c>
    </row>
    <row r="204" spans="1:65" s="14" customFormat="1" ht="11.25">
      <c r="B204" s="205"/>
      <c r="C204" s="206"/>
      <c r="D204" s="196" t="s">
        <v>145</v>
      </c>
      <c r="E204" s="207" t="s">
        <v>1</v>
      </c>
      <c r="F204" s="208" t="s">
        <v>237</v>
      </c>
      <c r="G204" s="206"/>
      <c r="H204" s="209">
        <v>24.95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145</v>
      </c>
      <c r="AU204" s="215" t="s">
        <v>136</v>
      </c>
      <c r="AV204" s="14" t="s">
        <v>85</v>
      </c>
      <c r="AW204" s="14" t="s">
        <v>34</v>
      </c>
      <c r="AX204" s="14" t="s">
        <v>83</v>
      </c>
      <c r="AY204" s="215" t="s">
        <v>135</v>
      </c>
    </row>
    <row r="205" spans="1:65" s="2" customFormat="1" ht="24.2" customHeight="1">
      <c r="A205" s="34"/>
      <c r="B205" s="35"/>
      <c r="C205" s="181" t="s">
        <v>248</v>
      </c>
      <c r="D205" s="181" t="s">
        <v>138</v>
      </c>
      <c r="E205" s="182" t="s">
        <v>249</v>
      </c>
      <c r="F205" s="183" t="s">
        <v>250</v>
      </c>
      <c r="G205" s="184" t="s">
        <v>251</v>
      </c>
      <c r="H205" s="185">
        <v>1</v>
      </c>
      <c r="I205" s="186"/>
      <c r="J205" s="187">
        <f>ROUND(I205*H205,2)</f>
        <v>0</v>
      </c>
      <c r="K205" s="183" t="s">
        <v>142</v>
      </c>
      <c r="L205" s="39"/>
      <c r="M205" s="188" t="s">
        <v>1</v>
      </c>
      <c r="N205" s="189" t="s">
        <v>43</v>
      </c>
      <c r="O205" s="71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2" t="s">
        <v>143</v>
      </c>
      <c r="AT205" s="192" t="s">
        <v>138</v>
      </c>
      <c r="AU205" s="192" t="s">
        <v>136</v>
      </c>
      <c r="AY205" s="17" t="s">
        <v>135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7" t="s">
        <v>83</v>
      </c>
      <c r="BK205" s="193">
        <f>ROUND(I205*H205,2)</f>
        <v>0</v>
      </c>
      <c r="BL205" s="17" t="s">
        <v>143</v>
      </c>
      <c r="BM205" s="192" t="s">
        <v>252</v>
      </c>
    </row>
    <row r="206" spans="1:65" s="2" customFormat="1" ht="33" customHeight="1">
      <c r="A206" s="34"/>
      <c r="B206" s="35"/>
      <c r="C206" s="181" t="s">
        <v>253</v>
      </c>
      <c r="D206" s="181" t="s">
        <v>138</v>
      </c>
      <c r="E206" s="182" t="s">
        <v>254</v>
      </c>
      <c r="F206" s="183" t="s">
        <v>255</v>
      </c>
      <c r="G206" s="184" t="s">
        <v>251</v>
      </c>
      <c r="H206" s="185">
        <v>20</v>
      </c>
      <c r="I206" s="186"/>
      <c r="J206" s="187">
        <f>ROUND(I206*H206,2)</f>
        <v>0</v>
      </c>
      <c r="K206" s="183" t="s">
        <v>142</v>
      </c>
      <c r="L206" s="39"/>
      <c r="M206" s="188" t="s">
        <v>1</v>
      </c>
      <c r="N206" s="189" t="s">
        <v>43</v>
      </c>
      <c r="O206" s="71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2" t="s">
        <v>143</v>
      </c>
      <c r="AT206" s="192" t="s">
        <v>138</v>
      </c>
      <c r="AU206" s="192" t="s">
        <v>136</v>
      </c>
      <c r="AY206" s="17" t="s">
        <v>135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7" t="s">
        <v>83</v>
      </c>
      <c r="BK206" s="193">
        <f>ROUND(I206*H206,2)</f>
        <v>0</v>
      </c>
      <c r="BL206" s="17" t="s">
        <v>143</v>
      </c>
      <c r="BM206" s="192" t="s">
        <v>256</v>
      </c>
    </row>
    <row r="207" spans="1:65" s="13" customFormat="1" ht="11.25">
      <c r="B207" s="194"/>
      <c r="C207" s="195"/>
      <c r="D207" s="196" t="s">
        <v>145</v>
      </c>
      <c r="E207" s="197" t="s">
        <v>1</v>
      </c>
      <c r="F207" s="198" t="s">
        <v>242</v>
      </c>
      <c r="G207" s="195"/>
      <c r="H207" s="197" t="s">
        <v>1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145</v>
      </c>
      <c r="AU207" s="204" t="s">
        <v>136</v>
      </c>
      <c r="AV207" s="13" t="s">
        <v>83</v>
      </c>
      <c r="AW207" s="13" t="s">
        <v>34</v>
      </c>
      <c r="AX207" s="13" t="s">
        <v>78</v>
      </c>
      <c r="AY207" s="204" t="s">
        <v>135</v>
      </c>
    </row>
    <row r="208" spans="1:65" s="14" customFormat="1" ht="11.25">
      <c r="B208" s="205"/>
      <c r="C208" s="206"/>
      <c r="D208" s="196" t="s">
        <v>145</v>
      </c>
      <c r="E208" s="207" t="s">
        <v>1</v>
      </c>
      <c r="F208" s="208" t="s">
        <v>257</v>
      </c>
      <c r="G208" s="206"/>
      <c r="H208" s="209">
        <v>20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145</v>
      </c>
      <c r="AU208" s="215" t="s">
        <v>136</v>
      </c>
      <c r="AV208" s="14" t="s">
        <v>85</v>
      </c>
      <c r="AW208" s="14" t="s">
        <v>34</v>
      </c>
      <c r="AX208" s="14" t="s">
        <v>83</v>
      </c>
      <c r="AY208" s="215" t="s">
        <v>135</v>
      </c>
    </row>
    <row r="209" spans="1:65" s="2" customFormat="1" ht="24.2" customHeight="1">
      <c r="A209" s="34"/>
      <c r="B209" s="35"/>
      <c r="C209" s="181" t="s">
        <v>7</v>
      </c>
      <c r="D209" s="181" t="s">
        <v>138</v>
      </c>
      <c r="E209" s="182" t="s">
        <v>258</v>
      </c>
      <c r="F209" s="183" t="s">
        <v>259</v>
      </c>
      <c r="G209" s="184" t="s">
        <v>251</v>
      </c>
      <c r="H209" s="185">
        <v>1</v>
      </c>
      <c r="I209" s="186"/>
      <c r="J209" s="187">
        <f>ROUND(I209*H209,2)</f>
        <v>0</v>
      </c>
      <c r="K209" s="183" t="s">
        <v>142</v>
      </c>
      <c r="L209" s="39"/>
      <c r="M209" s="188" t="s">
        <v>1</v>
      </c>
      <c r="N209" s="189" t="s">
        <v>43</v>
      </c>
      <c r="O209" s="71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2" t="s">
        <v>143</v>
      </c>
      <c r="AT209" s="192" t="s">
        <v>138</v>
      </c>
      <c r="AU209" s="192" t="s">
        <v>136</v>
      </c>
      <c r="AY209" s="17" t="s">
        <v>135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83</v>
      </c>
      <c r="BK209" s="193">
        <f>ROUND(I209*H209,2)</f>
        <v>0</v>
      </c>
      <c r="BL209" s="17" t="s">
        <v>143</v>
      </c>
      <c r="BM209" s="192" t="s">
        <v>260</v>
      </c>
    </row>
    <row r="210" spans="1:65" s="12" customFormat="1" ht="20.85" customHeight="1">
      <c r="B210" s="165"/>
      <c r="C210" s="166"/>
      <c r="D210" s="167" t="s">
        <v>77</v>
      </c>
      <c r="E210" s="179" t="s">
        <v>261</v>
      </c>
      <c r="F210" s="179" t="s">
        <v>262</v>
      </c>
      <c r="G210" s="166"/>
      <c r="H210" s="166"/>
      <c r="I210" s="169"/>
      <c r="J210" s="180">
        <f>BK210</f>
        <v>0</v>
      </c>
      <c r="K210" s="166"/>
      <c r="L210" s="171"/>
      <c r="M210" s="172"/>
      <c r="N210" s="173"/>
      <c r="O210" s="173"/>
      <c r="P210" s="174">
        <f>SUM(P211:P227)</f>
        <v>0</v>
      </c>
      <c r="Q210" s="173"/>
      <c r="R210" s="174">
        <f>SUM(R211:R227)</f>
        <v>0</v>
      </c>
      <c r="S210" s="173"/>
      <c r="T210" s="175">
        <f>SUM(T211:T227)</f>
        <v>0</v>
      </c>
      <c r="AR210" s="176" t="s">
        <v>83</v>
      </c>
      <c r="AT210" s="177" t="s">
        <v>77</v>
      </c>
      <c r="AU210" s="177" t="s">
        <v>85</v>
      </c>
      <c r="AY210" s="176" t="s">
        <v>135</v>
      </c>
      <c r="BK210" s="178">
        <f>SUM(BK211:BK227)</f>
        <v>0</v>
      </c>
    </row>
    <row r="211" spans="1:65" s="2" customFormat="1" ht="33" customHeight="1">
      <c r="A211" s="34"/>
      <c r="B211" s="35"/>
      <c r="C211" s="181" t="s">
        <v>263</v>
      </c>
      <c r="D211" s="181" t="s">
        <v>138</v>
      </c>
      <c r="E211" s="182" t="s">
        <v>264</v>
      </c>
      <c r="F211" s="183" t="s">
        <v>265</v>
      </c>
      <c r="G211" s="184" t="s">
        <v>266</v>
      </c>
      <c r="H211" s="185">
        <v>10.486000000000001</v>
      </c>
      <c r="I211" s="186"/>
      <c r="J211" s="187">
        <f>ROUND(I211*H211,2)</f>
        <v>0</v>
      </c>
      <c r="K211" s="183" t="s">
        <v>235</v>
      </c>
      <c r="L211" s="39"/>
      <c r="M211" s="188" t="s">
        <v>1</v>
      </c>
      <c r="N211" s="189" t="s">
        <v>43</v>
      </c>
      <c r="O211" s="71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2" t="s">
        <v>143</v>
      </c>
      <c r="AT211" s="192" t="s">
        <v>138</v>
      </c>
      <c r="AU211" s="192" t="s">
        <v>136</v>
      </c>
      <c r="AY211" s="17" t="s">
        <v>135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7" t="s">
        <v>83</v>
      </c>
      <c r="BK211" s="193">
        <f>ROUND(I211*H211,2)</f>
        <v>0</v>
      </c>
      <c r="BL211" s="17" t="s">
        <v>143</v>
      </c>
      <c r="BM211" s="192" t="s">
        <v>267</v>
      </c>
    </row>
    <row r="212" spans="1:65" s="2" customFormat="1" ht="24.2" customHeight="1">
      <c r="A212" s="34"/>
      <c r="B212" s="35"/>
      <c r="C212" s="181" t="s">
        <v>268</v>
      </c>
      <c r="D212" s="181" t="s">
        <v>138</v>
      </c>
      <c r="E212" s="182" t="s">
        <v>269</v>
      </c>
      <c r="F212" s="183" t="s">
        <v>270</v>
      </c>
      <c r="G212" s="184" t="s">
        <v>266</v>
      </c>
      <c r="H212" s="185">
        <v>10.486000000000001</v>
      </c>
      <c r="I212" s="186"/>
      <c r="J212" s="187">
        <f>ROUND(I212*H212,2)</f>
        <v>0</v>
      </c>
      <c r="K212" s="183" t="s">
        <v>235</v>
      </c>
      <c r="L212" s="39"/>
      <c r="M212" s="188" t="s">
        <v>1</v>
      </c>
      <c r="N212" s="189" t="s">
        <v>43</v>
      </c>
      <c r="O212" s="71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2" t="s">
        <v>143</v>
      </c>
      <c r="AT212" s="192" t="s">
        <v>138</v>
      </c>
      <c r="AU212" s="192" t="s">
        <v>136</v>
      </c>
      <c r="AY212" s="17" t="s">
        <v>135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7" t="s">
        <v>83</v>
      </c>
      <c r="BK212" s="193">
        <f>ROUND(I212*H212,2)</f>
        <v>0</v>
      </c>
      <c r="BL212" s="17" t="s">
        <v>143</v>
      </c>
      <c r="BM212" s="192" t="s">
        <v>271</v>
      </c>
    </row>
    <row r="213" spans="1:65" s="2" customFormat="1" ht="24.2" customHeight="1">
      <c r="A213" s="34"/>
      <c r="B213" s="35"/>
      <c r="C213" s="181" t="s">
        <v>272</v>
      </c>
      <c r="D213" s="181" t="s">
        <v>138</v>
      </c>
      <c r="E213" s="182" t="s">
        <v>273</v>
      </c>
      <c r="F213" s="183" t="s">
        <v>274</v>
      </c>
      <c r="G213" s="184" t="s">
        <v>266</v>
      </c>
      <c r="H213" s="185">
        <v>198.77799999999999</v>
      </c>
      <c r="I213" s="186"/>
      <c r="J213" s="187">
        <f>ROUND(I213*H213,2)</f>
        <v>0</v>
      </c>
      <c r="K213" s="183" t="s">
        <v>235</v>
      </c>
      <c r="L213" s="39"/>
      <c r="M213" s="188" t="s">
        <v>1</v>
      </c>
      <c r="N213" s="189" t="s">
        <v>43</v>
      </c>
      <c r="O213" s="71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2" t="s">
        <v>143</v>
      </c>
      <c r="AT213" s="192" t="s">
        <v>138</v>
      </c>
      <c r="AU213" s="192" t="s">
        <v>136</v>
      </c>
      <c r="AY213" s="17" t="s">
        <v>135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7" t="s">
        <v>83</v>
      </c>
      <c r="BK213" s="193">
        <f>ROUND(I213*H213,2)</f>
        <v>0</v>
      </c>
      <c r="BL213" s="17" t="s">
        <v>143</v>
      </c>
      <c r="BM213" s="192" t="s">
        <v>275</v>
      </c>
    </row>
    <row r="214" spans="1:65" s="13" customFormat="1" ht="11.25">
      <c r="B214" s="194"/>
      <c r="C214" s="195"/>
      <c r="D214" s="196" t="s">
        <v>145</v>
      </c>
      <c r="E214" s="197" t="s">
        <v>1</v>
      </c>
      <c r="F214" s="198" t="s">
        <v>276</v>
      </c>
      <c r="G214" s="195"/>
      <c r="H214" s="197" t="s">
        <v>1</v>
      </c>
      <c r="I214" s="199"/>
      <c r="J214" s="195"/>
      <c r="K214" s="195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145</v>
      </c>
      <c r="AU214" s="204" t="s">
        <v>136</v>
      </c>
      <c r="AV214" s="13" t="s">
        <v>83</v>
      </c>
      <c r="AW214" s="13" t="s">
        <v>34</v>
      </c>
      <c r="AX214" s="13" t="s">
        <v>78</v>
      </c>
      <c r="AY214" s="204" t="s">
        <v>135</v>
      </c>
    </row>
    <row r="215" spans="1:65" s="14" customFormat="1" ht="11.25">
      <c r="B215" s="205"/>
      <c r="C215" s="206"/>
      <c r="D215" s="196" t="s">
        <v>145</v>
      </c>
      <c r="E215" s="207" t="s">
        <v>1</v>
      </c>
      <c r="F215" s="208" t="s">
        <v>277</v>
      </c>
      <c r="G215" s="206"/>
      <c r="H215" s="209">
        <v>198.77799999999999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145</v>
      </c>
      <c r="AU215" s="215" t="s">
        <v>136</v>
      </c>
      <c r="AV215" s="14" t="s">
        <v>85</v>
      </c>
      <c r="AW215" s="14" t="s">
        <v>34</v>
      </c>
      <c r="AX215" s="14" t="s">
        <v>83</v>
      </c>
      <c r="AY215" s="215" t="s">
        <v>135</v>
      </c>
    </row>
    <row r="216" spans="1:65" s="2" customFormat="1" ht="33" customHeight="1">
      <c r="A216" s="34"/>
      <c r="B216" s="35"/>
      <c r="C216" s="181" t="s">
        <v>278</v>
      </c>
      <c r="D216" s="181" t="s">
        <v>138</v>
      </c>
      <c r="E216" s="182" t="s">
        <v>279</v>
      </c>
      <c r="F216" s="183" t="s">
        <v>280</v>
      </c>
      <c r="G216" s="184" t="s">
        <v>266</v>
      </c>
      <c r="H216" s="185">
        <v>0.38300000000000001</v>
      </c>
      <c r="I216" s="186"/>
      <c r="J216" s="187">
        <f>ROUND(I216*H216,2)</f>
        <v>0</v>
      </c>
      <c r="K216" s="183" t="s">
        <v>142</v>
      </c>
      <c r="L216" s="39"/>
      <c r="M216" s="188" t="s">
        <v>1</v>
      </c>
      <c r="N216" s="189" t="s">
        <v>43</v>
      </c>
      <c r="O216" s="71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2" t="s">
        <v>143</v>
      </c>
      <c r="AT216" s="192" t="s">
        <v>138</v>
      </c>
      <c r="AU216" s="192" t="s">
        <v>136</v>
      </c>
      <c r="AY216" s="17" t="s">
        <v>135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7" t="s">
        <v>83</v>
      </c>
      <c r="BK216" s="193">
        <f>ROUND(I216*H216,2)</f>
        <v>0</v>
      </c>
      <c r="BL216" s="17" t="s">
        <v>143</v>
      </c>
      <c r="BM216" s="192" t="s">
        <v>281</v>
      </c>
    </row>
    <row r="217" spans="1:65" s="14" customFormat="1" ht="11.25">
      <c r="B217" s="205"/>
      <c r="C217" s="206"/>
      <c r="D217" s="196" t="s">
        <v>145</v>
      </c>
      <c r="E217" s="207" t="s">
        <v>1</v>
      </c>
      <c r="F217" s="208" t="s">
        <v>282</v>
      </c>
      <c r="G217" s="206"/>
      <c r="H217" s="209">
        <v>0.38300000000000001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145</v>
      </c>
      <c r="AU217" s="215" t="s">
        <v>136</v>
      </c>
      <c r="AV217" s="14" t="s">
        <v>85</v>
      </c>
      <c r="AW217" s="14" t="s">
        <v>34</v>
      </c>
      <c r="AX217" s="14" t="s">
        <v>83</v>
      </c>
      <c r="AY217" s="215" t="s">
        <v>135</v>
      </c>
    </row>
    <row r="218" spans="1:65" s="2" customFormat="1" ht="37.9" customHeight="1">
      <c r="A218" s="34"/>
      <c r="B218" s="35"/>
      <c r="C218" s="181" t="s">
        <v>283</v>
      </c>
      <c r="D218" s="181" t="s">
        <v>138</v>
      </c>
      <c r="E218" s="182" t="s">
        <v>284</v>
      </c>
      <c r="F218" s="183" t="s">
        <v>285</v>
      </c>
      <c r="G218" s="184" t="s">
        <v>266</v>
      </c>
      <c r="H218" s="185">
        <v>0.76600000000000001</v>
      </c>
      <c r="I218" s="186"/>
      <c r="J218" s="187">
        <f>ROUND(I218*H218,2)</f>
        <v>0</v>
      </c>
      <c r="K218" s="183" t="s">
        <v>142</v>
      </c>
      <c r="L218" s="39"/>
      <c r="M218" s="188" t="s">
        <v>1</v>
      </c>
      <c r="N218" s="189" t="s">
        <v>43</v>
      </c>
      <c r="O218" s="71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2" t="s">
        <v>143</v>
      </c>
      <c r="AT218" s="192" t="s">
        <v>138</v>
      </c>
      <c r="AU218" s="192" t="s">
        <v>136</v>
      </c>
      <c r="AY218" s="17" t="s">
        <v>135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7" t="s">
        <v>83</v>
      </c>
      <c r="BK218" s="193">
        <f>ROUND(I218*H218,2)</f>
        <v>0</v>
      </c>
      <c r="BL218" s="17" t="s">
        <v>143</v>
      </c>
      <c r="BM218" s="192" t="s">
        <v>286</v>
      </c>
    </row>
    <row r="219" spans="1:65" s="14" customFormat="1" ht="11.25">
      <c r="B219" s="205"/>
      <c r="C219" s="206"/>
      <c r="D219" s="196" t="s">
        <v>145</v>
      </c>
      <c r="E219" s="207" t="s">
        <v>1</v>
      </c>
      <c r="F219" s="208" t="s">
        <v>287</v>
      </c>
      <c r="G219" s="206"/>
      <c r="H219" s="209">
        <v>0.76600000000000001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145</v>
      </c>
      <c r="AU219" s="215" t="s">
        <v>136</v>
      </c>
      <c r="AV219" s="14" t="s">
        <v>85</v>
      </c>
      <c r="AW219" s="14" t="s">
        <v>34</v>
      </c>
      <c r="AX219" s="14" t="s">
        <v>83</v>
      </c>
      <c r="AY219" s="215" t="s">
        <v>135</v>
      </c>
    </row>
    <row r="220" spans="1:65" s="2" customFormat="1" ht="33" customHeight="1">
      <c r="A220" s="34"/>
      <c r="B220" s="35"/>
      <c r="C220" s="181" t="s">
        <v>288</v>
      </c>
      <c r="D220" s="181" t="s">
        <v>138</v>
      </c>
      <c r="E220" s="182" t="s">
        <v>289</v>
      </c>
      <c r="F220" s="183" t="s">
        <v>290</v>
      </c>
      <c r="G220" s="184" t="s">
        <v>266</v>
      </c>
      <c r="H220" s="185">
        <v>2.133</v>
      </c>
      <c r="I220" s="186"/>
      <c r="J220" s="187">
        <f>ROUND(I220*H220,2)</f>
        <v>0</v>
      </c>
      <c r="K220" s="183" t="s">
        <v>235</v>
      </c>
      <c r="L220" s="39"/>
      <c r="M220" s="188" t="s">
        <v>1</v>
      </c>
      <c r="N220" s="189" t="s">
        <v>43</v>
      </c>
      <c r="O220" s="71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2" t="s">
        <v>143</v>
      </c>
      <c r="AT220" s="192" t="s">
        <v>138</v>
      </c>
      <c r="AU220" s="192" t="s">
        <v>136</v>
      </c>
      <c r="AY220" s="17" t="s">
        <v>135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7" t="s">
        <v>83</v>
      </c>
      <c r="BK220" s="193">
        <f>ROUND(I220*H220,2)</f>
        <v>0</v>
      </c>
      <c r="BL220" s="17" t="s">
        <v>143</v>
      </c>
      <c r="BM220" s="192" t="s">
        <v>291</v>
      </c>
    </row>
    <row r="221" spans="1:65" s="14" customFormat="1" ht="11.25">
      <c r="B221" s="205"/>
      <c r="C221" s="206"/>
      <c r="D221" s="196" t="s">
        <v>145</v>
      </c>
      <c r="E221" s="207" t="s">
        <v>1</v>
      </c>
      <c r="F221" s="208" t="s">
        <v>292</v>
      </c>
      <c r="G221" s="206"/>
      <c r="H221" s="209">
        <v>2.133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145</v>
      </c>
      <c r="AU221" s="215" t="s">
        <v>136</v>
      </c>
      <c r="AV221" s="14" t="s">
        <v>85</v>
      </c>
      <c r="AW221" s="14" t="s">
        <v>34</v>
      </c>
      <c r="AX221" s="14" t="s">
        <v>83</v>
      </c>
      <c r="AY221" s="215" t="s">
        <v>135</v>
      </c>
    </row>
    <row r="222" spans="1:65" s="2" customFormat="1" ht="33" customHeight="1">
      <c r="A222" s="34"/>
      <c r="B222" s="35"/>
      <c r="C222" s="181" t="s">
        <v>293</v>
      </c>
      <c r="D222" s="181" t="s">
        <v>138</v>
      </c>
      <c r="E222" s="182" t="s">
        <v>294</v>
      </c>
      <c r="F222" s="183" t="s">
        <v>295</v>
      </c>
      <c r="G222" s="184" t="s">
        <v>266</v>
      </c>
      <c r="H222" s="185">
        <v>7.181</v>
      </c>
      <c r="I222" s="186"/>
      <c r="J222" s="187">
        <f>ROUND(I222*H222,2)</f>
        <v>0</v>
      </c>
      <c r="K222" s="183" t="s">
        <v>235</v>
      </c>
      <c r="L222" s="39"/>
      <c r="M222" s="188" t="s">
        <v>1</v>
      </c>
      <c r="N222" s="189" t="s">
        <v>43</v>
      </c>
      <c r="O222" s="71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2" t="s">
        <v>143</v>
      </c>
      <c r="AT222" s="192" t="s">
        <v>138</v>
      </c>
      <c r="AU222" s="192" t="s">
        <v>136</v>
      </c>
      <c r="AY222" s="17" t="s">
        <v>135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7" t="s">
        <v>83</v>
      </c>
      <c r="BK222" s="193">
        <f>ROUND(I222*H222,2)</f>
        <v>0</v>
      </c>
      <c r="BL222" s="17" t="s">
        <v>143</v>
      </c>
      <c r="BM222" s="192" t="s">
        <v>296</v>
      </c>
    </row>
    <row r="223" spans="1:65" s="14" customFormat="1" ht="11.25">
      <c r="B223" s="205"/>
      <c r="C223" s="206"/>
      <c r="D223" s="196" t="s">
        <v>145</v>
      </c>
      <c r="E223" s="207" t="s">
        <v>1</v>
      </c>
      <c r="F223" s="208" t="s">
        <v>297</v>
      </c>
      <c r="G223" s="206"/>
      <c r="H223" s="209">
        <v>7.1269999999999998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145</v>
      </c>
      <c r="AU223" s="215" t="s">
        <v>136</v>
      </c>
      <c r="AV223" s="14" t="s">
        <v>85</v>
      </c>
      <c r="AW223" s="14" t="s">
        <v>34</v>
      </c>
      <c r="AX223" s="14" t="s">
        <v>78</v>
      </c>
      <c r="AY223" s="215" t="s">
        <v>135</v>
      </c>
    </row>
    <row r="224" spans="1:65" s="14" customFormat="1" ht="11.25">
      <c r="B224" s="205"/>
      <c r="C224" s="206"/>
      <c r="D224" s="196" t="s">
        <v>145</v>
      </c>
      <c r="E224" s="207" t="s">
        <v>1</v>
      </c>
      <c r="F224" s="208" t="s">
        <v>298</v>
      </c>
      <c r="G224" s="206"/>
      <c r="H224" s="209">
        <v>2.4E-2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145</v>
      </c>
      <c r="AU224" s="215" t="s">
        <v>136</v>
      </c>
      <c r="AV224" s="14" t="s">
        <v>85</v>
      </c>
      <c r="AW224" s="14" t="s">
        <v>34</v>
      </c>
      <c r="AX224" s="14" t="s">
        <v>78</v>
      </c>
      <c r="AY224" s="215" t="s">
        <v>135</v>
      </c>
    </row>
    <row r="225" spans="1:65" s="14" customFormat="1" ht="11.25">
      <c r="B225" s="205"/>
      <c r="C225" s="206"/>
      <c r="D225" s="196" t="s">
        <v>145</v>
      </c>
      <c r="E225" s="207" t="s">
        <v>1</v>
      </c>
      <c r="F225" s="208" t="s">
        <v>299</v>
      </c>
      <c r="G225" s="206"/>
      <c r="H225" s="209">
        <v>1.2999999999999999E-2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145</v>
      </c>
      <c r="AU225" s="215" t="s">
        <v>136</v>
      </c>
      <c r="AV225" s="14" t="s">
        <v>85</v>
      </c>
      <c r="AW225" s="14" t="s">
        <v>34</v>
      </c>
      <c r="AX225" s="14" t="s">
        <v>78</v>
      </c>
      <c r="AY225" s="215" t="s">
        <v>135</v>
      </c>
    </row>
    <row r="226" spans="1:65" s="14" customFormat="1" ht="11.25">
      <c r="B226" s="205"/>
      <c r="C226" s="206"/>
      <c r="D226" s="196" t="s">
        <v>145</v>
      </c>
      <c r="E226" s="207" t="s">
        <v>1</v>
      </c>
      <c r="F226" s="208" t="s">
        <v>300</v>
      </c>
      <c r="G226" s="206"/>
      <c r="H226" s="209">
        <v>1.7000000000000001E-2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145</v>
      </c>
      <c r="AU226" s="215" t="s">
        <v>136</v>
      </c>
      <c r="AV226" s="14" t="s">
        <v>85</v>
      </c>
      <c r="AW226" s="14" t="s">
        <v>34</v>
      </c>
      <c r="AX226" s="14" t="s">
        <v>78</v>
      </c>
      <c r="AY226" s="215" t="s">
        <v>135</v>
      </c>
    </row>
    <row r="227" spans="1:65" s="15" customFormat="1" ht="11.25">
      <c r="B227" s="216"/>
      <c r="C227" s="217"/>
      <c r="D227" s="196" t="s">
        <v>145</v>
      </c>
      <c r="E227" s="218" t="s">
        <v>1</v>
      </c>
      <c r="F227" s="219" t="s">
        <v>160</v>
      </c>
      <c r="G227" s="217"/>
      <c r="H227" s="220">
        <v>7.181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145</v>
      </c>
      <c r="AU227" s="226" t="s">
        <v>136</v>
      </c>
      <c r="AV227" s="15" t="s">
        <v>143</v>
      </c>
      <c r="AW227" s="15" t="s">
        <v>34</v>
      </c>
      <c r="AX227" s="15" t="s">
        <v>83</v>
      </c>
      <c r="AY227" s="226" t="s">
        <v>135</v>
      </c>
    </row>
    <row r="228" spans="1:65" s="12" customFormat="1" ht="20.85" customHeight="1">
      <c r="B228" s="165"/>
      <c r="C228" s="166"/>
      <c r="D228" s="167" t="s">
        <v>77</v>
      </c>
      <c r="E228" s="179" t="s">
        <v>301</v>
      </c>
      <c r="F228" s="179" t="s">
        <v>302</v>
      </c>
      <c r="G228" s="166"/>
      <c r="H228" s="166"/>
      <c r="I228" s="169"/>
      <c r="J228" s="180">
        <f>BK228</f>
        <v>0</v>
      </c>
      <c r="K228" s="166"/>
      <c r="L228" s="171"/>
      <c r="M228" s="172"/>
      <c r="N228" s="173"/>
      <c r="O228" s="173"/>
      <c r="P228" s="174">
        <f>P229</f>
        <v>0</v>
      </c>
      <c r="Q228" s="173"/>
      <c r="R228" s="174">
        <f>R229</f>
        <v>0</v>
      </c>
      <c r="S228" s="173"/>
      <c r="T228" s="175">
        <f>T229</f>
        <v>0</v>
      </c>
      <c r="AR228" s="176" t="s">
        <v>83</v>
      </c>
      <c r="AT228" s="177" t="s">
        <v>77</v>
      </c>
      <c r="AU228" s="177" t="s">
        <v>85</v>
      </c>
      <c r="AY228" s="176" t="s">
        <v>135</v>
      </c>
      <c r="BK228" s="178">
        <f>BK229</f>
        <v>0</v>
      </c>
    </row>
    <row r="229" spans="1:65" s="2" customFormat="1" ht="21.75" customHeight="1">
      <c r="A229" s="34"/>
      <c r="B229" s="35"/>
      <c r="C229" s="181" t="s">
        <v>303</v>
      </c>
      <c r="D229" s="181" t="s">
        <v>138</v>
      </c>
      <c r="E229" s="182" t="s">
        <v>304</v>
      </c>
      <c r="F229" s="183" t="s">
        <v>305</v>
      </c>
      <c r="G229" s="184" t="s">
        <v>266</v>
      </c>
      <c r="H229" s="185">
        <v>4.0529999999999999</v>
      </c>
      <c r="I229" s="186"/>
      <c r="J229" s="187">
        <f>ROUND(I229*H229,2)</f>
        <v>0</v>
      </c>
      <c r="K229" s="183" t="s">
        <v>235</v>
      </c>
      <c r="L229" s="39"/>
      <c r="M229" s="188" t="s">
        <v>1</v>
      </c>
      <c r="N229" s="189" t="s">
        <v>43</v>
      </c>
      <c r="O229" s="71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2" t="s">
        <v>143</v>
      </c>
      <c r="AT229" s="192" t="s">
        <v>138</v>
      </c>
      <c r="AU229" s="192" t="s">
        <v>136</v>
      </c>
      <c r="AY229" s="17" t="s">
        <v>135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7" t="s">
        <v>83</v>
      </c>
      <c r="BK229" s="193">
        <f>ROUND(I229*H229,2)</f>
        <v>0</v>
      </c>
      <c r="BL229" s="17" t="s">
        <v>143</v>
      </c>
      <c r="BM229" s="192" t="s">
        <v>306</v>
      </c>
    </row>
    <row r="230" spans="1:65" s="12" customFormat="1" ht="22.9" customHeight="1">
      <c r="B230" s="165"/>
      <c r="C230" s="166"/>
      <c r="D230" s="167" t="s">
        <v>77</v>
      </c>
      <c r="E230" s="179" t="s">
        <v>307</v>
      </c>
      <c r="F230" s="179" t="s">
        <v>308</v>
      </c>
      <c r="G230" s="166"/>
      <c r="H230" s="166"/>
      <c r="I230" s="169"/>
      <c r="J230" s="180">
        <f>BK230</f>
        <v>0</v>
      </c>
      <c r="K230" s="166"/>
      <c r="L230" s="171"/>
      <c r="M230" s="172"/>
      <c r="N230" s="173"/>
      <c r="O230" s="173"/>
      <c r="P230" s="174">
        <f>SUM(P231:P240)</f>
        <v>0</v>
      </c>
      <c r="Q230" s="173"/>
      <c r="R230" s="174">
        <f>SUM(R231:R240)</f>
        <v>0.61102999999999996</v>
      </c>
      <c r="S230" s="173"/>
      <c r="T230" s="175">
        <f>SUM(T231:T240)</f>
        <v>0</v>
      </c>
      <c r="AR230" s="176" t="s">
        <v>83</v>
      </c>
      <c r="AT230" s="177" t="s">
        <v>77</v>
      </c>
      <c r="AU230" s="177" t="s">
        <v>83</v>
      </c>
      <c r="AY230" s="176" t="s">
        <v>135</v>
      </c>
      <c r="BK230" s="178">
        <f>SUM(BK231:BK240)</f>
        <v>0</v>
      </c>
    </row>
    <row r="231" spans="1:65" s="2" customFormat="1" ht="24.2" customHeight="1">
      <c r="A231" s="34"/>
      <c r="B231" s="35"/>
      <c r="C231" s="181" t="s">
        <v>309</v>
      </c>
      <c r="D231" s="181" t="s">
        <v>138</v>
      </c>
      <c r="E231" s="182" t="s">
        <v>310</v>
      </c>
      <c r="F231" s="183" t="s">
        <v>311</v>
      </c>
      <c r="G231" s="184" t="s">
        <v>154</v>
      </c>
      <c r="H231" s="185">
        <v>120.75</v>
      </c>
      <c r="I231" s="186"/>
      <c r="J231" s="187">
        <f>ROUND(I231*H231,2)</f>
        <v>0</v>
      </c>
      <c r="K231" s="183" t="s">
        <v>235</v>
      </c>
      <c r="L231" s="39"/>
      <c r="M231" s="188" t="s">
        <v>1</v>
      </c>
      <c r="N231" s="189" t="s">
        <v>43</v>
      </c>
      <c r="O231" s="71"/>
      <c r="P231" s="190">
        <f>O231*H231</f>
        <v>0</v>
      </c>
      <c r="Q231" s="190">
        <v>4.0000000000000003E-5</v>
      </c>
      <c r="R231" s="190">
        <f>Q231*H231</f>
        <v>4.8300000000000001E-3</v>
      </c>
      <c r="S231" s="190">
        <v>0</v>
      </c>
      <c r="T231" s="19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2" t="s">
        <v>143</v>
      </c>
      <c r="AT231" s="192" t="s">
        <v>138</v>
      </c>
      <c r="AU231" s="192" t="s">
        <v>85</v>
      </c>
      <c r="AY231" s="17" t="s">
        <v>135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83</v>
      </c>
      <c r="BK231" s="193">
        <f>ROUND(I231*H231,2)</f>
        <v>0</v>
      </c>
      <c r="BL231" s="17" t="s">
        <v>143</v>
      </c>
      <c r="BM231" s="192" t="s">
        <v>312</v>
      </c>
    </row>
    <row r="232" spans="1:65" s="14" customFormat="1" ht="11.25">
      <c r="B232" s="205"/>
      <c r="C232" s="206"/>
      <c r="D232" s="196" t="s">
        <v>145</v>
      </c>
      <c r="E232" s="207" t="s">
        <v>1</v>
      </c>
      <c r="F232" s="208" t="s">
        <v>313</v>
      </c>
      <c r="G232" s="206"/>
      <c r="H232" s="209">
        <v>120.75</v>
      </c>
      <c r="I232" s="210"/>
      <c r="J232" s="206"/>
      <c r="K232" s="206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145</v>
      </c>
      <c r="AU232" s="215" t="s">
        <v>85</v>
      </c>
      <c r="AV232" s="14" t="s">
        <v>85</v>
      </c>
      <c r="AW232" s="14" t="s">
        <v>34</v>
      </c>
      <c r="AX232" s="14" t="s">
        <v>83</v>
      </c>
      <c r="AY232" s="215" t="s">
        <v>135</v>
      </c>
    </row>
    <row r="233" spans="1:65" s="2" customFormat="1" ht="24.2" customHeight="1">
      <c r="A233" s="34"/>
      <c r="B233" s="35"/>
      <c r="C233" s="181" t="s">
        <v>314</v>
      </c>
      <c r="D233" s="181" t="s">
        <v>138</v>
      </c>
      <c r="E233" s="182" t="s">
        <v>315</v>
      </c>
      <c r="F233" s="183" t="s">
        <v>316</v>
      </c>
      <c r="G233" s="184" t="s">
        <v>141</v>
      </c>
      <c r="H233" s="185">
        <v>7</v>
      </c>
      <c r="I233" s="186"/>
      <c r="J233" s="187">
        <f>ROUND(I233*H233,2)</f>
        <v>0</v>
      </c>
      <c r="K233" s="183" t="s">
        <v>1</v>
      </c>
      <c r="L233" s="39"/>
      <c r="M233" s="188" t="s">
        <v>1</v>
      </c>
      <c r="N233" s="189" t="s">
        <v>43</v>
      </c>
      <c r="O233" s="71"/>
      <c r="P233" s="190">
        <f>O233*H233</f>
        <v>0</v>
      </c>
      <c r="Q233" s="190">
        <v>4.3299999999999998E-2</v>
      </c>
      <c r="R233" s="190">
        <f>Q233*H233</f>
        <v>0.30309999999999998</v>
      </c>
      <c r="S233" s="190">
        <v>0</v>
      </c>
      <c r="T233" s="19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2" t="s">
        <v>143</v>
      </c>
      <c r="AT233" s="192" t="s">
        <v>138</v>
      </c>
      <c r="AU233" s="192" t="s">
        <v>85</v>
      </c>
      <c r="AY233" s="17" t="s">
        <v>135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7" t="s">
        <v>83</v>
      </c>
      <c r="BK233" s="193">
        <f>ROUND(I233*H233,2)</f>
        <v>0</v>
      </c>
      <c r="BL233" s="17" t="s">
        <v>143</v>
      </c>
      <c r="BM233" s="192" t="s">
        <v>317</v>
      </c>
    </row>
    <row r="234" spans="1:65" s="14" customFormat="1" ht="11.25">
      <c r="B234" s="205"/>
      <c r="C234" s="206"/>
      <c r="D234" s="196" t="s">
        <v>145</v>
      </c>
      <c r="E234" s="207" t="s">
        <v>1</v>
      </c>
      <c r="F234" s="208" t="s">
        <v>318</v>
      </c>
      <c r="G234" s="206"/>
      <c r="H234" s="209">
        <v>6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145</v>
      </c>
      <c r="AU234" s="215" t="s">
        <v>85</v>
      </c>
      <c r="AV234" s="14" t="s">
        <v>85</v>
      </c>
      <c r="AW234" s="14" t="s">
        <v>34</v>
      </c>
      <c r="AX234" s="14" t="s">
        <v>78</v>
      </c>
      <c r="AY234" s="215" t="s">
        <v>135</v>
      </c>
    </row>
    <row r="235" spans="1:65" s="14" customFormat="1" ht="11.25">
      <c r="B235" s="205"/>
      <c r="C235" s="206"/>
      <c r="D235" s="196" t="s">
        <v>145</v>
      </c>
      <c r="E235" s="207" t="s">
        <v>1</v>
      </c>
      <c r="F235" s="208" t="s">
        <v>319</v>
      </c>
      <c r="G235" s="206"/>
      <c r="H235" s="209">
        <v>1</v>
      </c>
      <c r="I235" s="210"/>
      <c r="J235" s="206"/>
      <c r="K235" s="206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145</v>
      </c>
      <c r="AU235" s="215" t="s">
        <v>85</v>
      </c>
      <c r="AV235" s="14" t="s">
        <v>85</v>
      </c>
      <c r="AW235" s="14" t="s">
        <v>34</v>
      </c>
      <c r="AX235" s="14" t="s">
        <v>78</v>
      </c>
      <c r="AY235" s="215" t="s">
        <v>135</v>
      </c>
    </row>
    <row r="236" spans="1:65" s="15" customFormat="1" ht="11.25">
      <c r="B236" s="216"/>
      <c r="C236" s="217"/>
      <c r="D236" s="196" t="s">
        <v>145</v>
      </c>
      <c r="E236" s="218" t="s">
        <v>1</v>
      </c>
      <c r="F236" s="219" t="s">
        <v>160</v>
      </c>
      <c r="G236" s="217"/>
      <c r="H236" s="220">
        <v>7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145</v>
      </c>
      <c r="AU236" s="226" t="s">
        <v>85</v>
      </c>
      <c r="AV236" s="15" t="s">
        <v>143</v>
      </c>
      <c r="AW236" s="15" t="s">
        <v>34</v>
      </c>
      <c r="AX236" s="15" t="s">
        <v>83</v>
      </c>
      <c r="AY236" s="226" t="s">
        <v>135</v>
      </c>
    </row>
    <row r="237" spans="1:65" s="2" customFormat="1" ht="24.2" customHeight="1">
      <c r="A237" s="34"/>
      <c r="B237" s="35"/>
      <c r="C237" s="181" t="s">
        <v>320</v>
      </c>
      <c r="D237" s="181" t="s">
        <v>138</v>
      </c>
      <c r="E237" s="182" t="s">
        <v>321</v>
      </c>
      <c r="F237" s="183" t="s">
        <v>322</v>
      </c>
      <c r="G237" s="184" t="s">
        <v>141</v>
      </c>
      <c r="H237" s="185">
        <v>7</v>
      </c>
      <c r="I237" s="186"/>
      <c r="J237" s="187">
        <f>ROUND(I237*H237,2)</f>
        <v>0</v>
      </c>
      <c r="K237" s="183" t="s">
        <v>1</v>
      </c>
      <c r="L237" s="39"/>
      <c r="M237" s="188" t="s">
        <v>1</v>
      </c>
      <c r="N237" s="189" t="s">
        <v>43</v>
      </c>
      <c r="O237" s="71"/>
      <c r="P237" s="190">
        <f>O237*H237</f>
        <v>0</v>
      </c>
      <c r="Q237" s="190">
        <v>4.3299999999999998E-2</v>
      </c>
      <c r="R237" s="190">
        <f>Q237*H237</f>
        <v>0.30309999999999998</v>
      </c>
      <c r="S237" s="190">
        <v>0</v>
      </c>
      <c r="T237" s="19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2" t="s">
        <v>143</v>
      </c>
      <c r="AT237" s="192" t="s">
        <v>138</v>
      </c>
      <c r="AU237" s="192" t="s">
        <v>85</v>
      </c>
      <c r="AY237" s="17" t="s">
        <v>135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7" t="s">
        <v>83</v>
      </c>
      <c r="BK237" s="193">
        <f>ROUND(I237*H237,2)</f>
        <v>0</v>
      </c>
      <c r="BL237" s="17" t="s">
        <v>143</v>
      </c>
      <c r="BM237" s="192" t="s">
        <v>323</v>
      </c>
    </row>
    <row r="238" spans="1:65" s="14" customFormat="1" ht="11.25">
      <c r="B238" s="205"/>
      <c r="C238" s="206"/>
      <c r="D238" s="196" t="s">
        <v>145</v>
      </c>
      <c r="E238" s="207" t="s">
        <v>1</v>
      </c>
      <c r="F238" s="208" t="s">
        <v>318</v>
      </c>
      <c r="G238" s="206"/>
      <c r="H238" s="209">
        <v>6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145</v>
      </c>
      <c r="AU238" s="215" t="s">
        <v>85</v>
      </c>
      <c r="AV238" s="14" t="s">
        <v>85</v>
      </c>
      <c r="AW238" s="14" t="s">
        <v>34</v>
      </c>
      <c r="AX238" s="14" t="s">
        <v>78</v>
      </c>
      <c r="AY238" s="215" t="s">
        <v>135</v>
      </c>
    </row>
    <row r="239" spans="1:65" s="14" customFormat="1" ht="11.25">
      <c r="B239" s="205"/>
      <c r="C239" s="206"/>
      <c r="D239" s="196" t="s">
        <v>145</v>
      </c>
      <c r="E239" s="207" t="s">
        <v>1</v>
      </c>
      <c r="F239" s="208" t="s">
        <v>319</v>
      </c>
      <c r="G239" s="206"/>
      <c r="H239" s="209">
        <v>1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145</v>
      </c>
      <c r="AU239" s="215" t="s">
        <v>85</v>
      </c>
      <c r="AV239" s="14" t="s">
        <v>85</v>
      </c>
      <c r="AW239" s="14" t="s">
        <v>34</v>
      </c>
      <c r="AX239" s="14" t="s">
        <v>78</v>
      </c>
      <c r="AY239" s="215" t="s">
        <v>135</v>
      </c>
    </row>
    <row r="240" spans="1:65" s="15" customFormat="1" ht="11.25">
      <c r="B240" s="216"/>
      <c r="C240" s="217"/>
      <c r="D240" s="196" t="s">
        <v>145</v>
      </c>
      <c r="E240" s="218" t="s">
        <v>1</v>
      </c>
      <c r="F240" s="219" t="s">
        <v>160</v>
      </c>
      <c r="G240" s="217"/>
      <c r="H240" s="220">
        <v>7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145</v>
      </c>
      <c r="AU240" s="226" t="s">
        <v>85</v>
      </c>
      <c r="AV240" s="15" t="s">
        <v>143</v>
      </c>
      <c r="AW240" s="15" t="s">
        <v>34</v>
      </c>
      <c r="AX240" s="15" t="s">
        <v>83</v>
      </c>
      <c r="AY240" s="226" t="s">
        <v>135</v>
      </c>
    </row>
    <row r="241" spans="1:65" s="12" customFormat="1" ht="25.9" customHeight="1">
      <c r="B241" s="165"/>
      <c r="C241" s="166"/>
      <c r="D241" s="167" t="s">
        <v>77</v>
      </c>
      <c r="E241" s="168" t="s">
        <v>324</v>
      </c>
      <c r="F241" s="168" t="s">
        <v>325</v>
      </c>
      <c r="G241" s="166"/>
      <c r="H241" s="166"/>
      <c r="I241" s="169"/>
      <c r="J241" s="170">
        <f>BK241</f>
        <v>0</v>
      </c>
      <c r="K241" s="166"/>
      <c r="L241" s="171"/>
      <c r="M241" s="172"/>
      <c r="N241" s="173"/>
      <c r="O241" s="173"/>
      <c r="P241" s="174">
        <f>P242</f>
        <v>0</v>
      </c>
      <c r="Q241" s="173"/>
      <c r="R241" s="174">
        <f>R242</f>
        <v>2.6400000000000002E-4</v>
      </c>
      <c r="S241" s="173"/>
      <c r="T241" s="175">
        <f>T242</f>
        <v>0</v>
      </c>
      <c r="AR241" s="176" t="s">
        <v>85</v>
      </c>
      <c r="AT241" s="177" t="s">
        <v>77</v>
      </c>
      <c r="AU241" s="177" t="s">
        <v>78</v>
      </c>
      <c r="AY241" s="176" t="s">
        <v>135</v>
      </c>
      <c r="BK241" s="178">
        <f>BK242</f>
        <v>0</v>
      </c>
    </row>
    <row r="242" spans="1:65" s="12" customFormat="1" ht="22.9" customHeight="1">
      <c r="B242" s="165"/>
      <c r="C242" s="166"/>
      <c r="D242" s="167" t="s">
        <v>77</v>
      </c>
      <c r="E242" s="179" t="s">
        <v>326</v>
      </c>
      <c r="F242" s="179" t="s">
        <v>327</v>
      </c>
      <c r="G242" s="166"/>
      <c r="H242" s="166"/>
      <c r="I242" s="169"/>
      <c r="J242" s="180">
        <f>BK242</f>
        <v>0</v>
      </c>
      <c r="K242" s="166"/>
      <c r="L242" s="171"/>
      <c r="M242" s="172"/>
      <c r="N242" s="173"/>
      <c r="O242" s="173"/>
      <c r="P242" s="174">
        <f>SUM(P243:P252)</f>
        <v>0</v>
      </c>
      <c r="Q242" s="173"/>
      <c r="R242" s="174">
        <f>SUM(R243:R252)</f>
        <v>2.6400000000000002E-4</v>
      </c>
      <c r="S242" s="173"/>
      <c r="T242" s="175">
        <f>SUM(T243:T252)</f>
        <v>0</v>
      </c>
      <c r="AR242" s="176" t="s">
        <v>85</v>
      </c>
      <c r="AT242" s="177" t="s">
        <v>77</v>
      </c>
      <c r="AU242" s="177" t="s">
        <v>83</v>
      </c>
      <c r="AY242" s="176" t="s">
        <v>135</v>
      </c>
      <c r="BK242" s="178">
        <f>SUM(BK243:BK252)</f>
        <v>0</v>
      </c>
    </row>
    <row r="243" spans="1:65" s="2" customFormat="1" ht="24.2" customHeight="1">
      <c r="A243" s="34"/>
      <c r="B243" s="35"/>
      <c r="C243" s="181" t="s">
        <v>328</v>
      </c>
      <c r="D243" s="181" t="s">
        <v>138</v>
      </c>
      <c r="E243" s="182" t="s">
        <v>329</v>
      </c>
      <c r="F243" s="183" t="s">
        <v>330</v>
      </c>
      <c r="G243" s="184" t="s">
        <v>154</v>
      </c>
      <c r="H243" s="185">
        <v>1.65</v>
      </c>
      <c r="I243" s="186"/>
      <c r="J243" s="187">
        <f>ROUND(I243*H243,2)</f>
        <v>0</v>
      </c>
      <c r="K243" s="183" t="s">
        <v>1</v>
      </c>
      <c r="L243" s="39"/>
      <c r="M243" s="188" t="s">
        <v>1</v>
      </c>
      <c r="N243" s="189" t="s">
        <v>43</v>
      </c>
      <c r="O243" s="71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2" t="s">
        <v>232</v>
      </c>
      <c r="AT243" s="192" t="s">
        <v>138</v>
      </c>
      <c r="AU243" s="192" t="s">
        <v>85</v>
      </c>
      <c r="AY243" s="17" t="s">
        <v>135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7" t="s">
        <v>83</v>
      </c>
      <c r="BK243" s="193">
        <f>ROUND(I243*H243,2)</f>
        <v>0</v>
      </c>
      <c r="BL243" s="17" t="s">
        <v>232</v>
      </c>
      <c r="BM243" s="192" t="s">
        <v>331</v>
      </c>
    </row>
    <row r="244" spans="1:65" s="13" customFormat="1" ht="11.25">
      <c r="B244" s="194"/>
      <c r="C244" s="195"/>
      <c r="D244" s="196" t="s">
        <v>145</v>
      </c>
      <c r="E244" s="197" t="s">
        <v>1</v>
      </c>
      <c r="F244" s="198" t="s">
        <v>332</v>
      </c>
      <c r="G244" s="195"/>
      <c r="H244" s="197" t="s">
        <v>1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145</v>
      </c>
      <c r="AU244" s="204" t="s">
        <v>85</v>
      </c>
      <c r="AV244" s="13" t="s">
        <v>83</v>
      </c>
      <c r="AW244" s="13" t="s">
        <v>34</v>
      </c>
      <c r="AX244" s="13" t="s">
        <v>78</v>
      </c>
      <c r="AY244" s="204" t="s">
        <v>135</v>
      </c>
    </row>
    <row r="245" spans="1:65" s="14" customFormat="1" ht="11.25">
      <c r="B245" s="205"/>
      <c r="C245" s="206"/>
      <c r="D245" s="196" t="s">
        <v>145</v>
      </c>
      <c r="E245" s="207" t="s">
        <v>1</v>
      </c>
      <c r="F245" s="208" t="s">
        <v>333</v>
      </c>
      <c r="G245" s="206"/>
      <c r="H245" s="209">
        <v>1.65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145</v>
      </c>
      <c r="AU245" s="215" t="s">
        <v>85</v>
      </c>
      <c r="AV245" s="14" t="s">
        <v>85</v>
      </c>
      <c r="AW245" s="14" t="s">
        <v>34</v>
      </c>
      <c r="AX245" s="14" t="s">
        <v>78</v>
      </c>
      <c r="AY245" s="215" t="s">
        <v>135</v>
      </c>
    </row>
    <row r="246" spans="1:65" s="15" customFormat="1" ht="11.25">
      <c r="B246" s="216"/>
      <c r="C246" s="217"/>
      <c r="D246" s="196" t="s">
        <v>145</v>
      </c>
      <c r="E246" s="218" t="s">
        <v>1</v>
      </c>
      <c r="F246" s="219" t="s">
        <v>160</v>
      </c>
      <c r="G246" s="217"/>
      <c r="H246" s="220">
        <v>1.65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145</v>
      </c>
      <c r="AU246" s="226" t="s">
        <v>85</v>
      </c>
      <c r="AV246" s="15" t="s">
        <v>143</v>
      </c>
      <c r="AW246" s="15" t="s">
        <v>34</v>
      </c>
      <c r="AX246" s="15" t="s">
        <v>83</v>
      </c>
      <c r="AY246" s="226" t="s">
        <v>135</v>
      </c>
    </row>
    <row r="247" spans="1:65" s="2" customFormat="1" ht="16.5" customHeight="1">
      <c r="A247" s="34"/>
      <c r="B247" s="35"/>
      <c r="C247" s="227" t="s">
        <v>334</v>
      </c>
      <c r="D247" s="227" t="s">
        <v>335</v>
      </c>
      <c r="E247" s="228" t="s">
        <v>336</v>
      </c>
      <c r="F247" s="229" t="s">
        <v>337</v>
      </c>
      <c r="G247" s="230" t="s">
        <v>338</v>
      </c>
      <c r="H247" s="231">
        <v>0.26400000000000001</v>
      </c>
      <c r="I247" s="232"/>
      <c r="J247" s="233">
        <f>ROUND(I247*H247,2)</f>
        <v>0</v>
      </c>
      <c r="K247" s="229" t="s">
        <v>1</v>
      </c>
      <c r="L247" s="234"/>
      <c r="M247" s="235" t="s">
        <v>1</v>
      </c>
      <c r="N247" s="236" t="s">
        <v>43</v>
      </c>
      <c r="O247" s="71"/>
      <c r="P247" s="190">
        <f>O247*H247</f>
        <v>0</v>
      </c>
      <c r="Q247" s="190">
        <v>1E-3</v>
      </c>
      <c r="R247" s="190">
        <f>Q247*H247</f>
        <v>2.6400000000000002E-4</v>
      </c>
      <c r="S247" s="190">
        <v>0</v>
      </c>
      <c r="T247" s="19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2" t="s">
        <v>320</v>
      </c>
      <c r="AT247" s="192" t="s">
        <v>335</v>
      </c>
      <c r="AU247" s="192" t="s">
        <v>85</v>
      </c>
      <c r="AY247" s="17" t="s">
        <v>135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7" t="s">
        <v>83</v>
      </c>
      <c r="BK247" s="193">
        <f>ROUND(I247*H247,2)</f>
        <v>0</v>
      </c>
      <c r="BL247" s="17" t="s">
        <v>232</v>
      </c>
      <c r="BM247" s="192" t="s">
        <v>339</v>
      </c>
    </row>
    <row r="248" spans="1:65" s="2" customFormat="1" ht="19.5">
      <c r="A248" s="34"/>
      <c r="B248" s="35"/>
      <c r="C248" s="36"/>
      <c r="D248" s="196" t="s">
        <v>340</v>
      </c>
      <c r="E248" s="36"/>
      <c r="F248" s="237" t="s">
        <v>341</v>
      </c>
      <c r="G248" s="36"/>
      <c r="H248" s="36"/>
      <c r="I248" s="238"/>
      <c r="J248" s="36"/>
      <c r="K248" s="36"/>
      <c r="L248" s="39"/>
      <c r="M248" s="239"/>
      <c r="N248" s="240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340</v>
      </c>
      <c r="AU248" s="17" t="s">
        <v>85</v>
      </c>
    </row>
    <row r="249" spans="1:65" s="13" customFormat="1" ht="11.25">
      <c r="B249" s="194"/>
      <c r="C249" s="195"/>
      <c r="D249" s="196" t="s">
        <v>145</v>
      </c>
      <c r="E249" s="197" t="s">
        <v>1</v>
      </c>
      <c r="F249" s="198" t="s">
        <v>332</v>
      </c>
      <c r="G249" s="195"/>
      <c r="H249" s="197" t="s">
        <v>1</v>
      </c>
      <c r="I249" s="199"/>
      <c r="J249" s="195"/>
      <c r="K249" s="195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145</v>
      </c>
      <c r="AU249" s="204" t="s">
        <v>85</v>
      </c>
      <c r="AV249" s="13" t="s">
        <v>83</v>
      </c>
      <c r="AW249" s="13" t="s">
        <v>34</v>
      </c>
      <c r="AX249" s="13" t="s">
        <v>78</v>
      </c>
      <c r="AY249" s="204" t="s">
        <v>135</v>
      </c>
    </row>
    <row r="250" spans="1:65" s="14" customFormat="1" ht="11.25">
      <c r="B250" s="205"/>
      <c r="C250" s="206"/>
      <c r="D250" s="196" t="s">
        <v>145</v>
      </c>
      <c r="E250" s="207" t="s">
        <v>1</v>
      </c>
      <c r="F250" s="208" t="s">
        <v>333</v>
      </c>
      <c r="G250" s="206"/>
      <c r="H250" s="209">
        <v>1.65</v>
      </c>
      <c r="I250" s="210"/>
      <c r="J250" s="206"/>
      <c r="K250" s="206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145</v>
      </c>
      <c r="AU250" s="215" t="s">
        <v>85</v>
      </c>
      <c r="AV250" s="14" t="s">
        <v>85</v>
      </c>
      <c r="AW250" s="14" t="s">
        <v>34</v>
      </c>
      <c r="AX250" s="14" t="s">
        <v>78</v>
      </c>
      <c r="AY250" s="215" t="s">
        <v>135</v>
      </c>
    </row>
    <row r="251" spans="1:65" s="15" customFormat="1" ht="11.25">
      <c r="B251" s="216"/>
      <c r="C251" s="217"/>
      <c r="D251" s="196" t="s">
        <v>145</v>
      </c>
      <c r="E251" s="218" t="s">
        <v>1</v>
      </c>
      <c r="F251" s="219" t="s">
        <v>160</v>
      </c>
      <c r="G251" s="217"/>
      <c r="H251" s="220">
        <v>1.65</v>
      </c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145</v>
      </c>
      <c r="AU251" s="226" t="s">
        <v>85</v>
      </c>
      <c r="AV251" s="15" t="s">
        <v>143</v>
      </c>
      <c r="AW251" s="15" t="s">
        <v>34</v>
      </c>
      <c r="AX251" s="15" t="s">
        <v>83</v>
      </c>
      <c r="AY251" s="226" t="s">
        <v>135</v>
      </c>
    </row>
    <row r="252" spans="1:65" s="14" customFormat="1" ht="11.25">
      <c r="B252" s="205"/>
      <c r="C252" s="206"/>
      <c r="D252" s="196" t="s">
        <v>145</v>
      </c>
      <c r="E252" s="206"/>
      <c r="F252" s="208" t="s">
        <v>342</v>
      </c>
      <c r="G252" s="206"/>
      <c r="H252" s="209">
        <v>0.26400000000000001</v>
      </c>
      <c r="I252" s="210"/>
      <c r="J252" s="206"/>
      <c r="K252" s="206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145</v>
      </c>
      <c r="AU252" s="215" t="s">
        <v>85</v>
      </c>
      <c r="AV252" s="14" t="s">
        <v>85</v>
      </c>
      <c r="AW252" s="14" t="s">
        <v>4</v>
      </c>
      <c r="AX252" s="14" t="s">
        <v>83</v>
      </c>
      <c r="AY252" s="215" t="s">
        <v>135</v>
      </c>
    </row>
    <row r="253" spans="1:65" s="12" customFormat="1" ht="25.9" customHeight="1">
      <c r="B253" s="165"/>
      <c r="C253" s="166"/>
      <c r="D253" s="167" t="s">
        <v>77</v>
      </c>
      <c r="E253" s="168" t="s">
        <v>343</v>
      </c>
      <c r="F253" s="168" t="s">
        <v>344</v>
      </c>
      <c r="G253" s="166"/>
      <c r="H253" s="166"/>
      <c r="I253" s="169"/>
      <c r="J253" s="170">
        <f>BK253</f>
        <v>0</v>
      </c>
      <c r="K253" s="166"/>
      <c r="L253" s="171"/>
      <c r="M253" s="172"/>
      <c r="N253" s="173"/>
      <c r="O253" s="173"/>
      <c r="P253" s="174">
        <f>P254+P258+P261+P269+P273+P292+P296+P302</f>
        <v>0</v>
      </c>
      <c r="Q253" s="173"/>
      <c r="R253" s="174">
        <f>R254+R258+R261+R269+R273+R292+R296+R302</f>
        <v>0.1209476</v>
      </c>
      <c r="S253" s="173"/>
      <c r="T253" s="175">
        <f>T254+T258+T261+T269+T273+T292+T296+T302</f>
        <v>7.7499999999999999E-2</v>
      </c>
      <c r="AR253" s="176" t="s">
        <v>85</v>
      </c>
      <c r="AT253" s="177" t="s">
        <v>77</v>
      </c>
      <c r="AU253" s="177" t="s">
        <v>78</v>
      </c>
      <c r="AY253" s="176" t="s">
        <v>135</v>
      </c>
      <c r="BK253" s="178">
        <f>BK254+BK258+BK261+BK269+BK273+BK292+BK296+BK302</f>
        <v>0</v>
      </c>
    </row>
    <row r="254" spans="1:65" s="12" customFormat="1" ht="22.9" customHeight="1">
      <c r="B254" s="165"/>
      <c r="C254" s="166"/>
      <c r="D254" s="167" t="s">
        <v>77</v>
      </c>
      <c r="E254" s="179" t="s">
        <v>345</v>
      </c>
      <c r="F254" s="179" t="s">
        <v>346</v>
      </c>
      <c r="G254" s="166"/>
      <c r="H254" s="166"/>
      <c r="I254" s="169"/>
      <c r="J254" s="180">
        <f>BK254</f>
        <v>0</v>
      </c>
      <c r="K254" s="166"/>
      <c r="L254" s="171"/>
      <c r="M254" s="172"/>
      <c r="N254" s="173"/>
      <c r="O254" s="173"/>
      <c r="P254" s="174">
        <f>SUM(P255:P257)</f>
        <v>0</v>
      </c>
      <c r="Q254" s="173"/>
      <c r="R254" s="174">
        <f>SUM(R255:R257)</f>
        <v>1.8500000000000001E-3</v>
      </c>
      <c r="S254" s="173"/>
      <c r="T254" s="175">
        <f>SUM(T255:T257)</f>
        <v>0</v>
      </c>
      <c r="AR254" s="176" t="s">
        <v>85</v>
      </c>
      <c r="AT254" s="177" t="s">
        <v>77</v>
      </c>
      <c r="AU254" s="177" t="s">
        <v>83</v>
      </c>
      <c r="AY254" s="176" t="s">
        <v>135</v>
      </c>
      <c r="BK254" s="178">
        <f>SUM(BK255:BK257)</f>
        <v>0</v>
      </c>
    </row>
    <row r="255" spans="1:65" s="2" customFormat="1" ht="16.5" customHeight="1">
      <c r="A255" s="34"/>
      <c r="B255" s="35"/>
      <c r="C255" s="181" t="s">
        <v>347</v>
      </c>
      <c r="D255" s="181" t="s">
        <v>138</v>
      </c>
      <c r="E255" s="182" t="s">
        <v>348</v>
      </c>
      <c r="F255" s="183" t="s">
        <v>349</v>
      </c>
      <c r="G255" s="184" t="s">
        <v>211</v>
      </c>
      <c r="H255" s="185">
        <v>1</v>
      </c>
      <c r="I255" s="186"/>
      <c r="J255" s="187">
        <f>ROUND(I255*H255,2)</f>
        <v>0</v>
      </c>
      <c r="K255" s="183" t="s">
        <v>1</v>
      </c>
      <c r="L255" s="39"/>
      <c r="M255" s="188" t="s">
        <v>1</v>
      </c>
      <c r="N255" s="189" t="s">
        <v>43</v>
      </c>
      <c r="O255" s="71"/>
      <c r="P255" s="190">
        <f>O255*H255</f>
        <v>0</v>
      </c>
      <c r="Q255" s="190">
        <v>1.8500000000000001E-3</v>
      </c>
      <c r="R255" s="190">
        <f>Q255*H255</f>
        <v>1.8500000000000001E-3</v>
      </c>
      <c r="S255" s="190">
        <v>0</v>
      </c>
      <c r="T255" s="191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2" t="s">
        <v>232</v>
      </c>
      <c r="AT255" s="192" t="s">
        <v>138</v>
      </c>
      <c r="AU255" s="192" t="s">
        <v>85</v>
      </c>
      <c r="AY255" s="17" t="s">
        <v>135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7" t="s">
        <v>83</v>
      </c>
      <c r="BK255" s="193">
        <f>ROUND(I255*H255,2)</f>
        <v>0</v>
      </c>
      <c r="BL255" s="17" t="s">
        <v>232</v>
      </c>
      <c r="BM255" s="192" t="s">
        <v>350</v>
      </c>
    </row>
    <row r="256" spans="1:65" s="13" customFormat="1" ht="33.75">
      <c r="B256" s="194"/>
      <c r="C256" s="195"/>
      <c r="D256" s="196" t="s">
        <v>145</v>
      </c>
      <c r="E256" s="197" t="s">
        <v>1</v>
      </c>
      <c r="F256" s="198" t="s">
        <v>351</v>
      </c>
      <c r="G256" s="195"/>
      <c r="H256" s="197" t="s">
        <v>1</v>
      </c>
      <c r="I256" s="199"/>
      <c r="J256" s="195"/>
      <c r="K256" s="195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145</v>
      </c>
      <c r="AU256" s="204" t="s">
        <v>85</v>
      </c>
      <c r="AV256" s="13" t="s">
        <v>83</v>
      </c>
      <c r="AW256" s="13" t="s">
        <v>34</v>
      </c>
      <c r="AX256" s="13" t="s">
        <v>78</v>
      </c>
      <c r="AY256" s="204" t="s">
        <v>135</v>
      </c>
    </row>
    <row r="257" spans="1:65" s="14" customFormat="1" ht="11.25">
      <c r="B257" s="205"/>
      <c r="C257" s="206"/>
      <c r="D257" s="196" t="s">
        <v>145</v>
      </c>
      <c r="E257" s="207" t="s">
        <v>1</v>
      </c>
      <c r="F257" s="208" t="s">
        <v>83</v>
      </c>
      <c r="G257" s="206"/>
      <c r="H257" s="209">
        <v>1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145</v>
      </c>
      <c r="AU257" s="215" t="s">
        <v>85</v>
      </c>
      <c r="AV257" s="14" t="s">
        <v>85</v>
      </c>
      <c r="AW257" s="14" t="s">
        <v>34</v>
      </c>
      <c r="AX257" s="14" t="s">
        <v>83</v>
      </c>
      <c r="AY257" s="215" t="s">
        <v>135</v>
      </c>
    </row>
    <row r="258" spans="1:65" s="12" customFormat="1" ht="22.9" customHeight="1">
      <c r="B258" s="165"/>
      <c r="C258" s="166"/>
      <c r="D258" s="167" t="s">
        <v>77</v>
      </c>
      <c r="E258" s="179" t="s">
        <v>352</v>
      </c>
      <c r="F258" s="179" t="s">
        <v>353</v>
      </c>
      <c r="G258" s="166"/>
      <c r="H258" s="166"/>
      <c r="I258" s="169"/>
      <c r="J258" s="180">
        <f>BK258</f>
        <v>0</v>
      </c>
      <c r="K258" s="166"/>
      <c r="L258" s="171"/>
      <c r="M258" s="172"/>
      <c r="N258" s="173"/>
      <c r="O258" s="173"/>
      <c r="P258" s="174">
        <f>SUM(P259:P260)</f>
        <v>0</v>
      </c>
      <c r="Q258" s="173"/>
      <c r="R258" s="174">
        <f>SUM(R259:R260)</f>
        <v>0</v>
      </c>
      <c r="S258" s="173"/>
      <c r="T258" s="175">
        <f>SUM(T259:T260)</f>
        <v>0</v>
      </c>
      <c r="AR258" s="176" t="s">
        <v>85</v>
      </c>
      <c r="AT258" s="177" t="s">
        <v>77</v>
      </c>
      <c r="AU258" s="177" t="s">
        <v>83</v>
      </c>
      <c r="AY258" s="176" t="s">
        <v>135</v>
      </c>
      <c r="BK258" s="178">
        <f>SUM(BK259:BK260)</f>
        <v>0</v>
      </c>
    </row>
    <row r="259" spans="1:65" s="2" customFormat="1" ht="16.5" customHeight="1">
      <c r="A259" s="34"/>
      <c r="B259" s="35"/>
      <c r="C259" s="181" t="s">
        <v>354</v>
      </c>
      <c r="D259" s="181" t="s">
        <v>138</v>
      </c>
      <c r="E259" s="182" t="s">
        <v>355</v>
      </c>
      <c r="F259" s="183" t="s">
        <v>356</v>
      </c>
      <c r="G259" s="184" t="s">
        <v>141</v>
      </c>
      <c r="H259" s="185">
        <v>1</v>
      </c>
      <c r="I259" s="186"/>
      <c r="J259" s="187">
        <f>ROUND(I259*H259,2)</f>
        <v>0</v>
      </c>
      <c r="K259" s="183" t="s">
        <v>235</v>
      </c>
      <c r="L259" s="39"/>
      <c r="M259" s="188" t="s">
        <v>1</v>
      </c>
      <c r="N259" s="189" t="s">
        <v>43</v>
      </c>
      <c r="O259" s="71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2" t="s">
        <v>232</v>
      </c>
      <c r="AT259" s="192" t="s">
        <v>138</v>
      </c>
      <c r="AU259" s="192" t="s">
        <v>85</v>
      </c>
      <c r="AY259" s="17" t="s">
        <v>135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7" t="s">
        <v>83</v>
      </c>
      <c r="BK259" s="193">
        <f>ROUND(I259*H259,2)</f>
        <v>0</v>
      </c>
      <c r="BL259" s="17" t="s">
        <v>232</v>
      </c>
      <c r="BM259" s="192" t="s">
        <v>357</v>
      </c>
    </row>
    <row r="260" spans="1:65" s="2" customFormat="1" ht="24.2" customHeight="1">
      <c r="A260" s="34"/>
      <c r="B260" s="35"/>
      <c r="C260" s="227" t="s">
        <v>358</v>
      </c>
      <c r="D260" s="227" t="s">
        <v>335</v>
      </c>
      <c r="E260" s="228" t="s">
        <v>359</v>
      </c>
      <c r="F260" s="229" t="s">
        <v>360</v>
      </c>
      <c r="G260" s="230" t="s">
        <v>141</v>
      </c>
      <c r="H260" s="231">
        <v>1</v>
      </c>
      <c r="I260" s="232"/>
      <c r="J260" s="233">
        <f>ROUND(I260*H260,2)</f>
        <v>0</v>
      </c>
      <c r="K260" s="229" t="s">
        <v>1</v>
      </c>
      <c r="L260" s="234"/>
      <c r="M260" s="235" t="s">
        <v>1</v>
      </c>
      <c r="N260" s="236" t="s">
        <v>43</v>
      </c>
      <c r="O260" s="71"/>
      <c r="P260" s="190">
        <f>O260*H260</f>
        <v>0</v>
      </c>
      <c r="Q260" s="190">
        <v>0</v>
      </c>
      <c r="R260" s="190">
        <f>Q260*H260</f>
        <v>0</v>
      </c>
      <c r="S260" s="190">
        <v>0</v>
      </c>
      <c r="T260" s="191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2" t="s">
        <v>320</v>
      </c>
      <c r="AT260" s="192" t="s">
        <v>335</v>
      </c>
      <c r="AU260" s="192" t="s">
        <v>85</v>
      </c>
      <c r="AY260" s="17" t="s">
        <v>135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7" t="s">
        <v>83</v>
      </c>
      <c r="BK260" s="193">
        <f>ROUND(I260*H260,2)</f>
        <v>0</v>
      </c>
      <c r="BL260" s="17" t="s">
        <v>232</v>
      </c>
      <c r="BM260" s="192" t="s">
        <v>361</v>
      </c>
    </row>
    <row r="261" spans="1:65" s="12" customFormat="1" ht="22.9" customHeight="1">
      <c r="B261" s="165"/>
      <c r="C261" s="166"/>
      <c r="D261" s="167" t="s">
        <v>77</v>
      </c>
      <c r="E261" s="179" t="s">
        <v>362</v>
      </c>
      <c r="F261" s="179" t="s">
        <v>363</v>
      </c>
      <c r="G261" s="166"/>
      <c r="H261" s="166"/>
      <c r="I261" s="169"/>
      <c r="J261" s="180">
        <f>BK261</f>
        <v>0</v>
      </c>
      <c r="K261" s="166"/>
      <c r="L261" s="171"/>
      <c r="M261" s="172"/>
      <c r="N261" s="173"/>
      <c r="O261" s="173"/>
      <c r="P261" s="174">
        <f>SUM(P262:P268)</f>
        <v>0</v>
      </c>
      <c r="Q261" s="173"/>
      <c r="R261" s="174">
        <f>SUM(R262:R268)</f>
        <v>1.8020000000000001E-2</v>
      </c>
      <c r="S261" s="173"/>
      <c r="T261" s="175">
        <f>SUM(T262:T268)</f>
        <v>0</v>
      </c>
      <c r="AR261" s="176" t="s">
        <v>85</v>
      </c>
      <c r="AT261" s="177" t="s">
        <v>77</v>
      </c>
      <c r="AU261" s="177" t="s">
        <v>83</v>
      </c>
      <c r="AY261" s="176" t="s">
        <v>135</v>
      </c>
      <c r="BK261" s="178">
        <f>SUM(BK262:BK268)</f>
        <v>0</v>
      </c>
    </row>
    <row r="262" spans="1:65" s="2" customFormat="1" ht="24.2" customHeight="1">
      <c r="A262" s="34"/>
      <c r="B262" s="35"/>
      <c r="C262" s="181" t="s">
        <v>364</v>
      </c>
      <c r="D262" s="181" t="s">
        <v>138</v>
      </c>
      <c r="E262" s="182" t="s">
        <v>365</v>
      </c>
      <c r="F262" s="183" t="s">
        <v>366</v>
      </c>
      <c r="G262" s="184" t="s">
        <v>141</v>
      </c>
      <c r="H262" s="185">
        <v>1</v>
      </c>
      <c r="I262" s="186"/>
      <c r="J262" s="187">
        <f>ROUND(I262*H262,2)</f>
        <v>0</v>
      </c>
      <c r="K262" s="183" t="s">
        <v>142</v>
      </c>
      <c r="L262" s="39"/>
      <c r="M262" s="188" t="s">
        <v>1</v>
      </c>
      <c r="N262" s="189" t="s">
        <v>43</v>
      </c>
      <c r="O262" s="71"/>
      <c r="P262" s="190">
        <f>O262*H262</f>
        <v>0</v>
      </c>
      <c r="Q262" s="190">
        <v>0</v>
      </c>
      <c r="R262" s="190">
        <f>Q262*H262</f>
        <v>0</v>
      </c>
      <c r="S262" s="190">
        <v>0</v>
      </c>
      <c r="T262" s="191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2" t="s">
        <v>232</v>
      </c>
      <c r="AT262" s="192" t="s">
        <v>138</v>
      </c>
      <c r="AU262" s="192" t="s">
        <v>85</v>
      </c>
      <c r="AY262" s="17" t="s">
        <v>135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7" t="s">
        <v>83</v>
      </c>
      <c r="BK262" s="193">
        <f>ROUND(I262*H262,2)</f>
        <v>0</v>
      </c>
      <c r="BL262" s="17" t="s">
        <v>232</v>
      </c>
      <c r="BM262" s="192" t="s">
        <v>367</v>
      </c>
    </row>
    <row r="263" spans="1:65" s="2" customFormat="1" ht="24.2" customHeight="1">
      <c r="A263" s="34"/>
      <c r="B263" s="35"/>
      <c r="C263" s="227" t="s">
        <v>368</v>
      </c>
      <c r="D263" s="227" t="s">
        <v>335</v>
      </c>
      <c r="E263" s="228" t="s">
        <v>369</v>
      </c>
      <c r="F263" s="229" t="s">
        <v>370</v>
      </c>
      <c r="G263" s="230" t="s">
        <v>141</v>
      </c>
      <c r="H263" s="231">
        <v>1</v>
      </c>
      <c r="I263" s="232"/>
      <c r="J263" s="233">
        <f>ROUND(I263*H263,2)</f>
        <v>0</v>
      </c>
      <c r="K263" s="229" t="s">
        <v>1</v>
      </c>
      <c r="L263" s="234"/>
      <c r="M263" s="235" t="s">
        <v>1</v>
      </c>
      <c r="N263" s="236" t="s">
        <v>43</v>
      </c>
      <c r="O263" s="71"/>
      <c r="P263" s="190">
        <f>O263*H263</f>
        <v>0</v>
      </c>
      <c r="Q263" s="190">
        <v>8.9999999999999993E-3</v>
      </c>
      <c r="R263" s="190">
        <f>Q263*H263</f>
        <v>8.9999999999999993E-3</v>
      </c>
      <c r="S263" s="190">
        <v>0</v>
      </c>
      <c r="T263" s="191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2" t="s">
        <v>320</v>
      </c>
      <c r="AT263" s="192" t="s">
        <v>335</v>
      </c>
      <c r="AU263" s="192" t="s">
        <v>85</v>
      </c>
      <c r="AY263" s="17" t="s">
        <v>135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7" t="s">
        <v>83</v>
      </c>
      <c r="BK263" s="193">
        <f>ROUND(I263*H263,2)</f>
        <v>0</v>
      </c>
      <c r="BL263" s="17" t="s">
        <v>232</v>
      </c>
      <c r="BM263" s="192" t="s">
        <v>371</v>
      </c>
    </row>
    <row r="264" spans="1:65" s="2" customFormat="1" ht="16.5" customHeight="1">
      <c r="A264" s="34"/>
      <c r="B264" s="35"/>
      <c r="C264" s="181" t="s">
        <v>372</v>
      </c>
      <c r="D264" s="181" t="s">
        <v>138</v>
      </c>
      <c r="E264" s="182" t="s">
        <v>373</v>
      </c>
      <c r="F264" s="183" t="s">
        <v>374</v>
      </c>
      <c r="G264" s="184" t="s">
        <v>141</v>
      </c>
      <c r="H264" s="185">
        <v>1</v>
      </c>
      <c r="I264" s="186"/>
      <c r="J264" s="187">
        <f>ROUND(I264*H264,2)</f>
        <v>0</v>
      </c>
      <c r="K264" s="183" t="s">
        <v>1</v>
      </c>
      <c r="L264" s="39"/>
      <c r="M264" s="188" t="s">
        <v>1</v>
      </c>
      <c r="N264" s="189" t="s">
        <v>43</v>
      </c>
      <c r="O264" s="71"/>
      <c r="P264" s="190">
        <f>O264*H264</f>
        <v>0</v>
      </c>
      <c r="Q264" s="190">
        <v>9.0200000000000002E-3</v>
      </c>
      <c r="R264" s="190">
        <f>Q264*H264</f>
        <v>9.0200000000000002E-3</v>
      </c>
      <c r="S264" s="190">
        <v>0</v>
      </c>
      <c r="T264" s="191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2" t="s">
        <v>232</v>
      </c>
      <c r="AT264" s="192" t="s">
        <v>138</v>
      </c>
      <c r="AU264" s="192" t="s">
        <v>85</v>
      </c>
      <c r="AY264" s="17" t="s">
        <v>135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7" t="s">
        <v>83</v>
      </c>
      <c r="BK264" s="193">
        <f>ROUND(I264*H264,2)</f>
        <v>0</v>
      </c>
      <c r="BL264" s="17" t="s">
        <v>232</v>
      </c>
      <c r="BM264" s="192" t="s">
        <v>375</v>
      </c>
    </row>
    <row r="265" spans="1:65" s="13" customFormat="1" ht="22.5">
      <c r="B265" s="194"/>
      <c r="C265" s="195"/>
      <c r="D265" s="196" t="s">
        <v>145</v>
      </c>
      <c r="E265" s="197" t="s">
        <v>1</v>
      </c>
      <c r="F265" s="198" t="s">
        <v>376</v>
      </c>
      <c r="G265" s="195"/>
      <c r="H265" s="197" t="s">
        <v>1</v>
      </c>
      <c r="I265" s="199"/>
      <c r="J265" s="195"/>
      <c r="K265" s="195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145</v>
      </c>
      <c r="AU265" s="204" t="s">
        <v>85</v>
      </c>
      <c r="AV265" s="13" t="s">
        <v>83</v>
      </c>
      <c r="AW265" s="13" t="s">
        <v>34</v>
      </c>
      <c r="AX265" s="13" t="s">
        <v>78</v>
      </c>
      <c r="AY265" s="204" t="s">
        <v>135</v>
      </c>
    </row>
    <row r="266" spans="1:65" s="14" customFormat="1" ht="11.25">
      <c r="B266" s="205"/>
      <c r="C266" s="206"/>
      <c r="D266" s="196" t="s">
        <v>145</v>
      </c>
      <c r="E266" s="207" t="s">
        <v>1</v>
      </c>
      <c r="F266" s="208" t="s">
        <v>83</v>
      </c>
      <c r="G266" s="206"/>
      <c r="H266" s="209">
        <v>1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145</v>
      </c>
      <c r="AU266" s="215" t="s">
        <v>85</v>
      </c>
      <c r="AV266" s="14" t="s">
        <v>85</v>
      </c>
      <c r="AW266" s="14" t="s">
        <v>34</v>
      </c>
      <c r="AX266" s="14" t="s">
        <v>83</v>
      </c>
      <c r="AY266" s="215" t="s">
        <v>135</v>
      </c>
    </row>
    <row r="267" spans="1:65" s="2" customFormat="1" ht="24.2" customHeight="1">
      <c r="A267" s="34"/>
      <c r="B267" s="35"/>
      <c r="C267" s="181" t="s">
        <v>377</v>
      </c>
      <c r="D267" s="181" t="s">
        <v>138</v>
      </c>
      <c r="E267" s="182" t="s">
        <v>378</v>
      </c>
      <c r="F267" s="183" t="s">
        <v>379</v>
      </c>
      <c r="G267" s="184" t="s">
        <v>266</v>
      </c>
      <c r="H267" s="185">
        <v>1.7999999999999999E-2</v>
      </c>
      <c r="I267" s="186"/>
      <c r="J267" s="187">
        <f>ROUND(I267*H267,2)</f>
        <v>0</v>
      </c>
      <c r="K267" s="183" t="s">
        <v>142</v>
      </c>
      <c r="L267" s="39"/>
      <c r="M267" s="188" t="s">
        <v>1</v>
      </c>
      <c r="N267" s="189" t="s">
        <v>43</v>
      </c>
      <c r="O267" s="71"/>
      <c r="P267" s="190">
        <f>O267*H267</f>
        <v>0</v>
      </c>
      <c r="Q267" s="190">
        <v>0</v>
      </c>
      <c r="R267" s="190">
        <f>Q267*H267</f>
        <v>0</v>
      </c>
      <c r="S267" s="190">
        <v>0</v>
      </c>
      <c r="T267" s="191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2" t="s">
        <v>232</v>
      </c>
      <c r="AT267" s="192" t="s">
        <v>138</v>
      </c>
      <c r="AU267" s="192" t="s">
        <v>85</v>
      </c>
      <c r="AY267" s="17" t="s">
        <v>135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7" t="s">
        <v>83</v>
      </c>
      <c r="BK267" s="193">
        <f>ROUND(I267*H267,2)</f>
        <v>0</v>
      </c>
      <c r="BL267" s="17" t="s">
        <v>232</v>
      </c>
      <c r="BM267" s="192" t="s">
        <v>380</v>
      </c>
    </row>
    <row r="268" spans="1:65" s="2" customFormat="1" ht="24.2" customHeight="1">
      <c r="A268" s="34"/>
      <c r="B268" s="35"/>
      <c r="C268" s="181" t="s">
        <v>381</v>
      </c>
      <c r="D268" s="181" t="s">
        <v>138</v>
      </c>
      <c r="E268" s="182" t="s">
        <v>382</v>
      </c>
      <c r="F268" s="183" t="s">
        <v>383</v>
      </c>
      <c r="G268" s="184" t="s">
        <v>266</v>
      </c>
      <c r="H268" s="185">
        <v>1.7999999999999999E-2</v>
      </c>
      <c r="I268" s="186"/>
      <c r="J268" s="187">
        <f>ROUND(I268*H268,2)</f>
        <v>0</v>
      </c>
      <c r="K268" s="183" t="s">
        <v>142</v>
      </c>
      <c r="L268" s="39"/>
      <c r="M268" s="188" t="s">
        <v>1</v>
      </c>
      <c r="N268" s="189" t="s">
        <v>43</v>
      </c>
      <c r="O268" s="71"/>
      <c r="P268" s="190">
        <f>O268*H268</f>
        <v>0</v>
      </c>
      <c r="Q268" s="190">
        <v>0</v>
      </c>
      <c r="R268" s="190">
        <f>Q268*H268</f>
        <v>0</v>
      </c>
      <c r="S268" s="190">
        <v>0</v>
      </c>
      <c r="T268" s="191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2" t="s">
        <v>232</v>
      </c>
      <c r="AT268" s="192" t="s">
        <v>138</v>
      </c>
      <c r="AU268" s="192" t="s">
        <v>85</v>
      </c>
      <c r="AY268" s="17" t="s">
        <v>135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7" t="s">
        <v>83</v>
      </c>
      <c r="BK268" s="193">
        <f>ROUND(I268*H268,2)</f>
        <v>0</v>
      </c>
      <c r="BL268" s="17" t="s">
        <v>232</v>
      </c>
      <c r="BM268" s="192" t="s">
        <v>384</v>
      </c>
    </row>
    <row r="269" spans="1:65" s="12" customFormat="1" ht="22.9" customHeight="1">
      <c r="B269" s="165"/>
      <c r="C269" s="166"/>
      <c r="D269" s="167" t="s">
        <v>77</v>
      </c>
      <c r="E269" s="179" t="s">
        <v>385</v>
      </c>
      <c r="F269" s="179" t="s">
        <v>386</v>
      </c>
      <c r="G269" s="166"/>
      <c r="H269" s="166"/>
      <c r="I269" s="169"/>
      <c r="J269" s="180">
        <f>BK269</f>
        <v>0</v>
      </c>
      <c r="K269" s="166"/>
      <c r="L269" s="171"/>
      <c r="M269" s="172"/>
      <c r="N269" s="173"/>
      <c r="O269" s="173"/>
      <c r="P269" s="174">
        <f>SUM(P270:P272)</f>
        <v>0</v>
      </c>
      <c r="Q269" s="173"/>
      <c r="R269" s="174">
        <f>SUM(R270:R272)</f>
        <v>0</v>
      </c>
      <c r="S269" s="173"/>
      <c r="T269" s="175">
        <f>SUM(T270:T272)</f>
        <v>1.6500000000000001E-2</v>
      </c>
      <c r="AR269" s="176" t="s">
        <v>85</v>
      </c>
      <c r="AT269" s="177" t="s">
        <v>77</v>
      </c>
      <c r="AU269" s="177" t="s">
        <v>83</v>
      </c>
      <c r="AY269" s="176" t="s">
        <v>135</v>
      </c>
      <c r="BK269" s="178">
        <f>SUM(BK270:BK272)</f>
        <v>0</v>
      </c>
    </row>
    <row r="270" spans="1:65" s="2" customFormat="1" ht="16.5" customHeight="1">
      <c r="A270" s="34"/>
      <c r="B270" s="35"/>
      <c r="C270" s="181" t="s">
        <v>387</v>
      </c>
      <c r="D270" s="181" t="s">
        <v>138</v>
      </c>
      <c r="E270" s="182" t="s">
        <v>388</v>
      </c>
      <c r="F270" s="183" t="s">
        <v>389</v>
      </c>
      <c r="G270" s="184" t="s">
        <v>141</v>
      </c>
      <c r="H270" s="185">
        <v>1</v>
      </c>
      <c r="I270" s="186"/>
      <c r="J270" s="187">
        <f>ROUND(I270*H270,2)</f>
        <v>0</v>
      </c>
      <c r="K270" s="183" t="s">
        <v>142</v>
      </c>
      <c r="L270" s="39"/>
      <c r="M270" s="188" t="s">
        <v>1</v>
      </c>
      <c r="N270" s="189" t="s">
        <v>43</v>
      </c>
      <c r="O270" s="71"/>
      <c r="P270" s="190">
        <f>O270*H270</f>
        <v>0</v>
      </c>
      <c r="Q270" s="190">
        <v>0</v>
      </c>
      <c r="R270" s="190">
        <f>Q270*H270</f>
        <v>0</v>
      </c>
      <c r="S270" s="190">
        <v>1.6500000000000001E-2</v>
      </c>
      <c r="T270" s="191">
        <f>S270*H270</f>
        <v>1.6500000000000001E-2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2" t="s">
        <v>232</v>
      </c>
      <c r="AT270" s="192" t="s">
        <v>138</v>
      </c>
      <c r="AU270" s="192" t="s">
        <v>85</v>
      </c>
      <c r="AY270" s="17" t="s">
        <v>135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83</v>
      </c>
      <c r="BK270" s="193">
        <f>ROUND(I270*H270,2)</f>
        <v>0</v>
      </c>
      <c r="BL270" s="17" t="s">
        <v>232</v>
      </c>
      <c r="BM270" s="192" t="s">
        <v>390</v>
      </c>
    </row>
    <row r="271" spans="1:65" s="13" customFormat="1" ht="11.25">
      <c r="B271" s="194"/>
      <c r="C271" s="195"/>
      <c r="D271" s="196" t="s">
        <v>145</v>
      </c>
      <c r="E271" s="197" t="s">
        <v>1</v>
      </c>
      <c r="F271" s="198" t="s">
        <v>391</v>
      </c>
      <c r="G271" s="195"/>
      <c r="H271" s="197" t="s">
        <v>1</v>
      </c>
      <c r="I271" s="199"/>
      <c r="J271" s="195"/>
      <c r="K271" s="195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145</v>
      </c>
      <c r="AU271" s="204" t="s">
        <v>85</v>
      </c>
      <c r="AV271" s="13" t="s">
        <v>83</v>
      </c>
      <c r="AW271" s="13" t="s">
        <v>34</v>
      </c>
      <c r="AX271" s="13" t="s">
        <v>78</v>
      </c>
      <c r="AY271" s="204" t="s">
        <v>135</v>
      </c>
    </row>
    <row r="272" spans="1:65" s="14" customFormat="1" ht="11.25">
      <c r="B272" s="205"/>
      <c r="C272" s="206"/>
      <c r="D272" s="196" t="s">
        <v>145</v>
      </c>
      <c r="E272" s="207" t="s">
        <v>1</v>
      </c>
      <c r="F272" s="208" t="s">
        <v>83</v>
      </c>
      <c r="G272" s="206"/>
      <c r="H272" s="209">
        <v>1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145</v>
      </c>
      <c r="AU272" s="215" t="s">
        <v>85</v>
      </c>
      <c r="AV272" s="14" t="s">
        <v>85</v>
      </c>
      <c r="AW272" s="14" t="s">
        <v>34</v>
      </c>
      <c r="AX272" s="14" t="s">
        <v>83</v>
      </c>
      <c r="AY272" s="215" t="s">
        <v>135</v>
      </c>
    </row>
    <row r="273" spans="1:65" s="12" customFormat="1" ht="22.9" customHeight="1">
      <c r="B273" s="165"/>
      <c r="C273" s="166"/>
      <c r="D273" s="167" t="s">
        <v>77</v>
      </c>
      <c r="E273" s="179" t="s">
        <v>392</v>
      </c>
      <c r="F273" s="179" t="s">
        <v>393</v>
      </c>
      <c r="G273" s="166"/>
      <c r="H273" s="166"/>
      <c r="I273" s="169"/>
      <c r="J273" s="180">
        <f>BK273</f>
        <v>0</v>
      </c>
      <c r="K273" s="166"/>
      <c r="L273" s="171"/>
      <c r="M273" s="172"/>
      <c r="N273" s="173"/>
      <c r="O273" s="173"/>
      <c r="P273" s="174">
        <f>SUM(P274:P291)</f>
        <v>0</v>
      </c>
      <c r="Q273" s="173"/>
      <c r="R273" s="174">
        <f>SUM(R274:R291)</f>
        <v>6.4000000000000001E-2</v>
      </c>
      <c r="S273" s="173"/>
      <c r="T273" s="175">
        <f>SUM(T274:T291)</f>
        <v>4.8000000000000001E-2</v>
      </c>
      <c r="AR273" s="176" t="s">
        <v>85</v>
      </c>
      <c r="AT273" s="177" t="s">
        <v>77</v>
      </c>
      <c r="AU273" s="177" t="s">
        <v>83</v>
      </c>
      <c r="AY273" s="176" t="s">
        <v>135</v>
      </c>
      <c r="BK273" s="178">
        <f>SUM(BK274:BK291)</f>
        <v>0</v>
      </c>
    </row>
    <row r="274" spans="1:65" s="2" customFormat="1" ht="24.2" customHeight="1">
      <c r="A274" s="34"/>
      <c r="B274" s="35"/>
      <c r="C274" s="181" t="s">
        <v>394</v>
      </c>
      <c r="D274" s="181" t="s">
        <v>138</v>
      </c>
      <c r="E274" s="182" t="s">
        <v>395</v>
      </c>
      <c r="F274" s="183" t="s">
        <v>396</v>
      </c>
      <c r="G274" s="184" t="s">
        <v>141</v>
      </c>
      <c r="H274" s="185">
        <v>1</v>
      </c>
      <c r="I274" s="186"/>
      <c r="J274" s="187">
        <f>ROUND(I274*H274,2)</f>
        <v>0</v>
      </c>
      <c r="K274" s="183" t="s">
        <v>235</v>
      </c>
      <c r="L274" s="39"/>
      <c r="M274" s="188" t="s">
        <v>1</v>
      </c>
      <c r="N274" s="189" t="s">
        <v>43</v>
      </c>
      <c r="O274" s="71"/>
      <c r="P274" s="190">
        <f>O274*H274</f>
        <v>0</v>
      </c>
      <c r="Q274" s="190">
        <v>0</v>
      </c>
      <c r="R274" s="190">
        <f>Q274*H274</f>
        <v>0</v>
      </c>
      <c r="S274" s="190">
        <v>0</v>
      </c>
      <c r="T274" s="191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2" t="s">
        <v>232</v>
      </c>
      <c r="AT274" s="192" t="s">
        <v>138</v>
      </c>
      <c r="AU274" s="192" t="s">
        <v>85</v>
      </c>
      <c r="AY274" s="17" t="s">
        <v>135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7" t="s">
        <v>83</v>
      </c>
      <c r="BK274" s="193">
        <f>ROUND(I274*H274,2)</f>
        <v>0</v>
      </c>
      <c r="BL274" s="17" t="s">
        <v>232</v>
      </c>
      <c r="BM274" s="192" t="s">
        <v>397</v>
      </c>
    </row>
    <row r="275" spans="1:65" s="13" customFormat="1" ht="11.25">
      <c r="B275" s="194"/>
      <c r="C275" s="195"/>
      <c r="D275" s="196" t="s">
        <v>145</v>
      </c>
      <c r="E275" s="197" t="s">
        <v>1</v>
      </c>
      <c r="F275" s="198" t="s">
        <v>398</v>
      </c>
      <c r="G275" s="195"/>
      <c r="H275" s="197" t="s">
        <v>1</v>
      </c>
      <c r="I275" s="199"/>
      <c r="J275" s="195"/>
      <c r="K275" s="195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145</v>
      </c>
      <c r="AU275" s="204" t="s">
        <v>85</v>
      </c>
      <c r="AV275" s="13" t="s">
        <v>83</v>
      </c>
      <c r="AW275" s="13" t="s">
        <v>34</v>
      </c>
      <c r="AX275" s="13" t="s">
        <v>78</v>
      </c>
      <c r="AY275" s="204" t="s">
        <v>135</v>
      </c>
    </row>
    <row r="276" spans="1:65" s="14" customFormat="1" ht="11.25">
      <c r="B276" s="205"/>
      <c r="C276" s="206"/>
      <c r="D276" s="196" t="s">
        <v>145</v>
      </c>
      <c r="E276" s="207" t="s">
        <v>1</v>
      </c>
      <c r="F276" s="208" t="s">
        <v>83</v>
      </c>
      <c r="G276" s="206"/>
      <c r="H276" s="209">
        <v>1</v>
      </c>
      <c r="I276" s="210"/>
      <c r="J276" s="206"/>
      <c r="K276" s="206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145</v>
      </c>
      <c r="AU276" s="215" t="s">
        <v>85</v>
      </c>
      <c r="AV276" s="14" t="s">
        <v>85</v>
      </c>
      <c r="AW276" s="14" t="s">
        <v>34</v>
      </c>
      <c r="AX276" s="14" t="s">
        <v>83</v>
      </c>
      <c r="AY276" s="215" t="s">
        <v>135</v>
      </c>
    </row>
    <row r="277" spans="1:65" s="2" customFormat="1" ht="37.9" customHeight="1">
      <c r="A277" s="34"/>
      <c r="B277" s="35"/>
      <c r="C277" s="227" t="s">
        <v>399</v>
      </c>
      <c r="D277" s="227" t="s">
        <v>335</v>
      </c>
      <c r="E277" s="228" t="s">
        <v>400</v>
      </c>
      <c r="F277" s="229" t="s">
        <v>401</v>
      </c>
      <c r="G277" s="230" t="s">
        <v>141</v>
      </c>
      <c r="H277" s="231">
        <v>1</v>
      </c>
      <c r="I277" s="232"/>
      <c r="J277" s="233">
        <f>ROUND(I277*H277,2)</f>
        <v>0</v>
      </c>
      <c r="K277" s="229" t="s">
        <v>142</v>
      </c>
      <c r="L277" s="234"/>
      <c r="M277" s="235" t="s">
        <v>1</v>
      </c>
      <c r="N277" s="236" t="s">
        <v>43</v>
      </c>
      <c r="O277" s="71"/>
      <c r="P277" s="190">
        <f>O277*H277</f>
        <v>0</v>
      </c>
      <c r="Q277" s="190">
        <v>6.08E-2</v>
      </c>
      <c r="R277" s="190">
        <f>Q277*H277</f>
        <v>6.08E-2</v>
      </c>
      <c r="S277" s="190">
        <v>0</v>
      </c>
      <c r="T277" s="191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2" t="s">
        <v>320</v>
      </c>
      <c r="AT277" s="192" t="s">
        <v>335</v>
      </c>
      <c r="AU277" s="192" t="s">
        <v>85</v>
      </c>
      <c r="AY277" s="17" t="s">
        <v>135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7" t="s">
        <v>83</v>
      </c>
      <c r="BK277" s="193">
        <f>ROUND(I277*H277,2)</f>
        <v>0</v>
      </c>
      <c r="BL277" s="17" t="s">
        <v>232</v>
      </c>
      <c r="BM277" s="192" t="s">
        <v>402</v>
      </c>
    </row>
    <row r="278" spans="1:65" s="2" customFormat="1" ht="19.5">
      <c r="A278" s="34"/>
      <c r="B278" s="35"/>
      <c r="C278" s="36"/>
      <c r="D278" s="196" t="s">
        <v>340</v>
      </c>
      <c r="E278" s="36"/>
      <c r="F278" s="237" t="s">
        <v>403</v>
      </c>
      <c r="G278" s="36"/>
      <c r="H278" s="36"/>
      <c r="I278" s="238"/>
      <c r="J278" s="36"/>
      <c r="K278" s="36"/>
      <c r="L278" s="39"/>
      <c r="M278" s="239"/>
      <c r="N278" s="240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340</v>
      </c>
      <c r="AU278" s="17" t="s">
        <v>85</v>
      </c>
    </row>
    <row r="279" spans="1:65" s="13" customFormat="1" ht="11.25">
      <c r="B279" s="194"/>
      <c r="C279" s="195"/>
      <c r="D279" s="196" t="s">
        <v>145</v>
      </c>
      <c r="E279" s="197" t="s">
        <v>1</v>
      </c>
      <c r="F279" s="198" t="s">
        <v>398</v>
      </c>
      <c r="G279" s="195"/>
      <c r="H279" s="197" t="s">
        <v>1</v>
      </c>
      <c r="I279" s="199"/>
      <c r="J279" s="195"/>
      <c r="K279" s="195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145</v>
      </c>
      <c r="AU279" s="204" t="s">
        <v>85</v>
      </c>
      <c r="AV279" s="13" t="s">
        <v>83</v>
      </c>
      <c r="AW279" s="13" t="s">
        <v>34</v>
      </c>
      <c r="AX279" s="13" t="s">
        <v>78</v>
      </c>
      <c r="AY279" s="204" t="s">
        <v>135</v>
      </c>
    </row>
    <row r="280" spans="1:65" s="14" customFormat="1" ht="11.25">
      <c r="B280" s="205"/>
      <c r="C280" s="206"/>
      <c r="D280" s="196" t="s">
        <v>145</v>
      </c>
      <c r="E280" s="207" t="s">
        <v>1</v>
      </c>
      <c r="F280" s="208" t="s">
        <v>83</v>
      </c>
      <c r="G280" s="206"/>
      <c r="H280" s="209">
        <v>1</v>
      </c>
      <c r="I280" s="210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145</v>
      </c>
      <c r="AU280" s="215" t="s">
        <v>85</v>
      </c>
      <c r="AV280" s="14" t="s">
        <v>85</v>
      </c>
      <c r="AW280" s="14" t="s">
        <v>34</v>
      </c>
      <c r="AX280" s="14" t="s">
        <v>83</v>
      </c>
      <c r="AY280" s="215" t="s">
        <v>135</v>
      </c>
    </row>
    <row r="281" spans="1:65" s="2" customFormat="1" ht="24.2" customHeight="1">
      <c r="A281" s="34"/>
      <c r="B281" s="35"/>
      <c r="C281" s="181" t="s">
        <v>404</v>
      </c>
      <c r="D281" s="181" t="s">
        <v>138</v>
      </c>
      <c r="E281" s="182" t="s">
        <v>405</v>
      </c>
      <c r="F281" s="183" t="s">
        <v>406</v>
      </c>
      <c r="G281" s="184" t="s">
        <v>141</v>
      </c>
      <c r="H281" s="185">
        <v>1</v>
      </c>
      <c r="I281" s="186"/>
      <c r="J281" s="187">
        <f>ROUND(I281*H281,2)</f>
        <v>0</v>
      </c>
      <c r="K281" s="183" t="s">
        <v>235</v>
      </c>
      <c r="L281" s="39"/>
      <c r="M281" s="188" t="s">
        <v>1</v>
      </c>
      <c r="N281" s="189" t="s">
        <v>43</v>
      </c>
      <c r="O281" s="71"/>
      <c r="P281" s="190">
        <f>O281*H281</f>
        <v>0</v>
      </c>
      <c r="Q281" s="190">
        <v>0</v>
      </c>
      <c r="R281" s="190">
        <f>Q281*H281</f>
        <v>0</v>
      </c>
      <c r="S281" s="190">
        <v>0</v>
      </c>
      <c r="T281" s="191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2" t="s">
        <v>232</v>
      </c>
      <c r="AT281" s="192" t="s">
        <v>138</v>
      </c>
      <c r="AU281" s="192" t="s">
        <v>85</v>
      </c>
      <c r="AY281" s="17" t="s">
        <v>135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7" t="s">
        <v>83</v>
      </c>
      <c r="BK281" s="193">
        <f>ROUND(I281*H281,2)</f>
        <v>0</v>
      </c>
      <c r="BL281" s="17" t="s">
        <v>232</v>
      </c>
      <c r="BM281" s="192" t="s">
        <v>407</v>
      </c>
    </row>
    <row r="282" spans="1:65" s="2" customFormat="1" ht="21.75" customHeight="1">
      <c r="A282" s="34"/>
      <c r="B282" s="35"/>
      <c r="C282" s="227" t="s">
        <v>408</v>
      </c>
      <c r="D282" s="227" t="s">
        <v>335</v>
      </c>
      <c r="E282" s="228" t="s">
        <v>409</v>
      </c>
      <c r="F282" s="229" t="s">
        <v>410</v>
      </c>
      <c r="G282" s="230" t="s">
        <v>141</v>
      </c>
      <c r="H282" s="231">
        <v>1</v>
      </c>
      <c r="I282" s="232"/>
      <c r="J282" s="233">
        <f>ROUND(I282*H282,2)</f>
        <v>0</v>
      </c>
      <c r="K282" s="229" t="s">
        <v>411</v>
      </c>
      <c r="L282" s="234"/>
      <c r="M282" s="235" t="s">
        <v>1</v>
      </c>
      <c r="N282" s="236" t="s">
        <v>43</v>
      </c>
      <c r="O282" s="71"/>
      <c r="P282" s="190">
        <f>O282*H282</f>
        <v>0</v>
      </c>
      <c r="Q282" s="190">
        <v>3.2000000000000002E-3</v>
      </c>
      <c r="R282" s="190">
        <f>Q282*H282</f>
        <v>3.2000000000000002E-3</v>
      </c>
      <c r="S282" s="190">
        <v>0</v>
      </c>
      <c r="T282" s="191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2" t="s">
        <v>320</v>
      </c>
      <c r="AT282" s="192" t="s">
        <v>335</v>
      </c>
      <c r="AU282" s="192" t="s">
        <v>85</v>
      </c>
      <c r="AY282" s="17" t="s">
        <v>135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7" t="s">
        <v>83</v>
      </c>
      <c r="BK282" s="193">
        <f>ROUND(I282*H282,2)</f>
        <v>0</v>
      </c>
      <c r="BL282" s="17" t="s">
        <v>232</v>
      </c>
      <c r="BM282" s="192" t="s">
        <v>412</v>
      </c>
    </row>
    <row r="283" spans="1:65" s="2" customFormat="1" ht="24.2" customHeight="1">
      <c r="A283" s="34"/>
      <c r="B283" s="35"/>
      <c r="C283" s="181" t="s">
        <v>413</v>
      </c>
      <c r="D283" s="181" t="s">
        <v>138</v>
      </c>
      <c r="E283" s="182" t="s">
        <v>414</v>
      </c>
      <c r="F283" s="183" t="s">
        <v>415</v>
      </c>
      <c r="G283" s="184" t="s">
        <v>141</v>
      </c>
      <c r="H283" s="185">
        <v>2</v>
      </c>
      <c r="I283" s="186"/>
      <c r="J283" s="187">
        <f>ROUND(I283*H283,2)</f>
        <v>0</v>
      </c>
      <c r="K283" s="183" t="s">
        <v>235</v>
      </c>
      <c r="L283" s="39"/>
      <c r="M283" s="188" t="s">
        <v>1</v>
      </c>
      <c r="N283" s="189" t="s">
        <v>43</v>
      </c>
      <c r="O283" s="71"/>
      <c r="P283" s="190">
        <f>O283*H283</f>
        <v>0</v>
      </c>
      <c r="Q283" s="190">
        <v>0</v>
      </c>
      <c r="R283" s="190">
        <f>Q283*H283</f>
        <v>0</v>
      </c>
      <c r="S283" s="190">
        <v>2.4E-2</v>
      </c>
      <c r="T283" s="191">
        <f>S283*H283</f>
        <v>4.8000000000000001E-2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2" t="s">
        <v>143</v>
      </c>
      <c r="AT283" s="192" t="s">
        <v>138</v>
      </c>
      <c r="AU283" s="192" t="s">
        <v>85</v>
      </c>
      <c r="AY283" s="17" t="s">
        <v>135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7" t="s">
        <v>83</v>
      </c>
      <c r="BK283" s="193">
        <f>ROUND(I283*H283,2)</f>
        <v>0</v>
      </c>
      <c r="BL283" s="17" t="s">
        <v>143</v>
      </c>
      <c r="BM283" s="192" t="s">
        <v>416</v>
      </c>
    </row>
    <row r="284" spans="1:65" s="14" customFormat="1" ht="11.25">
      <c r="B284" s="205"/>
      <c r="C284" s="206"/>
      <c r="D284" s="196" t="s">
        <v>145</v>
      </c>
      <c r="E284" s="207" t="s">
        <v>1</v>
      </c>
      <c r="F284" s="208" t="s">
        <v>417</v>
      </c>
      <c r="G284" s="206"/>
      <c r="H284" s="209">
        <v>1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145</v>
      </c>
      <c r="AU284" s="215" t="s">
        <v>85</v>
      </c>
      <c r="AV284" s="14" t="s">
        <v>85</v>
      </c>
      <c r="AW284" s="14" t="s">
        <v>34</v>
      </c>
      <c r="AX284" s="14" t="s">
        <v>78</v>
      </c>
      <c r="AY284" s="215" t="s">
        <v>135</v>
      </c>
    </row>
    <row r="285" spans="1:65" s="14" customFormat="1" ht="11.25">
      <c r="B285" s="205"/>
      <c r="C285" s="206"/>
      <c r="D285" s="196" t="s">
        <v>145</v>
      </c>
      <c r="E285" s="207" t="s">
        <v>1</v>
      </c>
      <c r="F285" s="208" t="s">
        <v>418</v>
      </c>
      <c r="G285" s="206"/>
      <c r="H285" s="209">
        <v>1</v>
      </c>
      <c r="I285" s="210"/>
      <c r="J285" s="206"/>
      <c r="K285" s="206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145</v>
      </c>
      <c r="AU285" s="215" t="s">
        <v>85</v>
      </c>
      <c r="AV285" s="14" t="s">
        <v>85</v>
      </c>
      <c r="AW285" s="14" t="s">
        <v>34</v>
      </c>
      <c r="AX285" s="14" t="s">
        <v>78</v>
      </c>
      <c r="AY285" s="215" t="s">
        <v>135</v>
      </c>
    </row>
    <row r="286" spans="1:65" s="15" customFormat="1" ht="11.25">
      <c r="B286" s="216"/>
      <c r="C286" s="217"/>
      <c r="D286" s="196" t="s">
        <v>145</v>
      </c>
      <c r="E286" s="218" t="s">
        <v>1</v>
      </c>
      <c r="F286" s="219" t="s">
        <v>160</v>
      </c>
      <c r="G286" s="217"/>
      <c r="H286" s="220">
        <v>2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145</v>
      </c>
      <c r="AU286" s="226" t="s">
        <v>85</v>
      </c>
      <c r="AV286" s="15" t="s">
        <v>143</v>
      </c>
      <c r="AW286" s="15" t="s">
        <v>34</v>
      </c>
      <c r="AX286" s="15" t="s">
        <v>83</v>
      </c>
      <c r="AY286" s="226" t="s">
        <v>135</v>
      </c>
    </row>
    <row r="287" spans="1:65" s="2" customFormat="1" ht="24.2" customHeight="1">
      <c r="A287" s="34"/>
      <c r="B287" s="35"/>
      <c r="C287" s="181" t="s">
        <v>419</v>
      </c>
      <c r="D287" s="181" t="s">
        <v>138</v>
      </c>
      <c r="E287" s="182" t="s">
        <v>420</v>
      </c>
      <c r="F287" s="183" t="s">
        <v>421</v>
      </c>
      <c r="G287" s="184" t="s">
        <v>266</v>
      </c>
      <c r="H287" s="185">
        <v>6.4000000000000001E-2</v>
      </c>
      <c r="I287" s="186"/>
      <c r="J287" s="187">
        <f>ROUND(I287*H287,2)</f>
        <v>0</v>
      </c>
      <c r="K287" s="183" t="s">
        <v>235</v>
      </c>
      <c r="L287" s="39"/>
      <c r="M287" s="188" t="s">
        <v>1</v>
      </c>
      <c r="N287" s="189" t="s">
        <v>43</v>
      </c>
      <c r="O287" s="71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2" t="s">
        <v>232</v>
      </c>
      <c r="AT287" s="192" t="s">
        <v>138</v>
      </c>
      <c r="AU287" s="192" t="s">
        <v>85</v>
      </c>
      <c r="AY287" s="17" t="s">
        <v>135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7" t="s">
        <v>83</v>
      </c>
      <c r="BK287" s="193">
        <f>ROUND(I287*H287,2)</f>
        <v>0</v>
      </c>
      <c r="BL287" s="17" t="s">
        <v>232</v>
      </c>
      <c r="BM287" s="192" t="s">
        <v>422</v>
      </c>
    </row>
    <row r="288" spans="1:65" s="2" customFormat="1" ht="24.2" customHeight="1">
      <c r="A288" s="34"/>
      <c r="B288" s="35"/>
      <c r="C288" s="181" t="s">
        <v>423</v>
      </c>
      <c r="D288" s="181" t="s">
        <v>138</v>
      </c>
      <c r="E288" s="182" t="s">
        <v>424</v>
      </c>
      <c r="F288" s="183" t="s">
        <v>425</v>
      </c>
      <c r="G288" s="184" t="s">
        <v>266</v>
      </c>
      <c r="H288" s="185">
        <v>6.4000000000000001E-2</v>
      </c>
      <c r="I288" s="186"/>
      <c r="J288" s="187">
        <f>ROUND(I288*H288,2)</f>
        <v>0</v>
      </c>
      <c r="K288" s="183" t="s">
        <v>235</v>
      </c>
      <c r="L288" s="39"/>
      <c r="M288" s="188" t="s">
        <v>1</v>
      </c>
      <c r="N288" s="189" t="s">
        <v>43</v>
      </c>
      <c r="O288" s="71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2" t="s">
        <v>232</v>
      </c>
      <c r="AT288" s="192" t="s">
        <v>138</v>
      </c>
      <c r="AU288" s="192" t="s">
        <v>85</v>
      </c>
      <c r="AY288" s="17" t="s">
        <v>135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7" t="s">
        <v>83</v>
      </c>
      <c r="BK288" s="193">
        <f>ROUND(I288*H288,2)</f>
        <v>0</v>
      </c>
      <c r="BL288" s="17" t="s">
        <v>232</v>
      </c>
      <c r="BM288" s="192" t="s">
        <v>426</v>
      </c>
    </row>
    <row r="289" spans="1:65" s="2" customFormat="1" ht="37.9" customHeight="1">
      <c r="A289" s="34"/>
      <c r="B289" s="35"/>
      <c r="C289" s="181" t="s">
        <v>427</v>
      </c>
      <c r="D289" s="181" t="s">
        <v>138</v>
      </c>
      <c r="E289" s="182" t="s">
        <v>428</v>
      </c>
      <c r="F289" s="183" t="s">
        <v>429</v>
      </c>
      <c r="G289" s="184" t="s">
        <v>141</v>
      </c>
      <c r="H289" s="185">
        <v>1</v>
      </c>
      <c r="I289" s="186"/>
      <c r="J289" s="187">
        <f>ROUND(I289*H289,2)</f>
        <v>0</v>
      </c>
      <c r="K289" s="183" t="s">
        <v>1</v>
      </c>
      <c r="L289" s="39"/>
      <c r="M289" s="188" t="s">
        <v>1</v>
      </c>
      <c r="N289" s="189" t="s">
        <v>43</v>
      </c>
      <c r="O289" s="71"/>
      <c r="P289" s="190">
        <f>O289*H289</f>
        <v>0</v>
      </c>
      <c r="Q289" s="190">
        <v>0</v>
      </c>
      <c r="R289" s="190">
        <f>Q289*H289</f>
        <v>0</v>
      </c>
      <c r="S289" s="190">
        <v>0</v>
      </c>
      <c r="T289" s="191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2" t="s">
        <v>232</v>
      </c>
      <c r="AT289" s="192" t="s">
        <v>138</v>
      </c>
      <c r="AU289" s="192" t="s">
        <v>85</v>
      </c>
      <c r="AY289" s="17" t="s">
        <v>135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7" t="s">
        <v>83</v>
      </c>
      <c r="BK289" s="193">
        <f>ROUND(I289*H289,2)</f>
        <v>0</v>
      </c>
      <c r="BL289" s="17" t="s">
        <v>232</v>
      </c>
      <c r="BM289" s="192" t="s">
        <v>430</v>
      </c>
    </row>
    <row r="290" spans="1:65" s="13" customFormat="1" ht="11.25">
      <c r="B290" s="194"/>
      <c r="C290" s="195"/>
      <c r="D290" s="196" t="s">
        <v>145</v>
      </c>
      <c r="E290" s="197" t="s">
        <v>1</v>
      </c>
      <c r="F290" s="198" t="s">
        <v>431</v>
      </c>
      <c r="G290" s="195"/>
      <c r="H290" s="197" t="s">
        <v>1</v>
      </c>
      <c r="I290" s="199"/>
      <c r="J290" s="195"/>
      <c r="K290" s="195"/>
      <c r="L290" s="200"/>
      <c r="M290" s="201"/>
      <c r="N290" s="202"/>
      <c r="O290" s="202"/>
      <c r="P290" s="202"/>
      <c r="Q290" s="202"/>
      <c r="R290" s="202"/>
      <c r="S290" s="202"/>
      <c r="T290" s="203"/>
      <c r="AT290" s="204" t="s">
        <v>145</v>
      </c>
      <c r="AU290" s="204" t="s">
        <v>85</v>
      </c>
      <c r="AV290" s="13" t="s">
        <v>83</v>
      </c>
      <c r="AW290" s="13" t="s">
        <v>34</v>
      </c>
      <c r="AX290" s="13" t="s">
        <v>78</v>
      </c>
      <c r="AY290" s="204" t="s">
        <v>135</v>
      </c>
    </row>
    <row r="291" spans="1:65" s="14" customFormat="1" ht="11.25">
      <c r="B291" s="205"/>
      <c r="C291" s="206"/>
      <c r="D291" s="196" t="s">
        <v>145</v>
      </c>
      <c r="E291" s="207" t="s">
        <v>1</v>
      </c>
      <c r="F291" s="208" t="s">
        <v>83</v>
      </c>
      <c r="G291" s="206"/>
      <c r="H291" s="209">
        <v>1</v>
      </c>
      <c r="I291" s="210"/>
      <c r="J291" s="206"/>
      <c r="K291" s="206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145</v>
      </c>
      <c r="AU291" s="215" t="s">
        <v>85</v>
      </c>
      <c r="AV291" s="14" t="s">
        <v>85</v>
      </c>
      <c r="AW291" s="14" t="s">
        <v>34</v>
      </c>
      <c r="AX291" s="14" t="s">
        <v>83</v>
      </c>
      <c r="AY291" s="215" t="s">
        <v>135</v>
      </c>
    </row>
    <row r="292" spans="1:65" s="12" customFormat="1" ht="22.9" customHeight="1">
      <c r="B292" s="165"/>
      <c r="C292" s="166"/>
      <c r="D292" s="167" t="s">
        <v>77</v>
      </c>
      <c r="E292" s="179" t="s">
        <v>432</v>
      </c>
      <c r="F292" s="179" t="s">
        <v>433</v>
      </c>
      <c r="G292" s="166"/>
      <c r="H292" s="166"/>
      <c r="I292" s="169"/>
      <c r="J292" s="180">
        <f>BK292</f>
        <v>0</v>
      </c>
      <c r="K292" s="166"/>
      <c r="L292" s="171"/>
      <c r="M292" s="172"/>
      <c r="N292" s="173"/>
      <c r="O292" s="173"/>
      <c r="P292" s="174">
        <f>SUM(P293:P295)</f>
        <v>0</v>
      </c>
      <c r="Q292" s="173"/>
      <c r="R292" s="174">
        <f>SUM(R293:R295)</f>
        <v>0</v>
      </c>
      <c r="S292" s="173"/>
      <c r="T292" s="175">
        <f>SUM(T293:T295)</f>
        <v>1.2999999999999999E-2</v>
      </c>
      <c r="AR292" s="176" t="s">
        <v>85</v>
      </c>
      <c r="AT292" s="177" t="s">
        <v>77</v>
      </c>
      <c r="AU292" s="177" t="s">
        <v>83</v>
      </c>
      <c r="AY292" s="176" t="s">
        <v>135</v>
      </c>
      <c r="BK292" s="178">
        <f>SUM(BK293:BK295)</f>
        <v>0</v>
      </c>
    </row>
    <row r="293" spans="1:65" s="2" customFormat="1" ht="21.75" customHeight="1">
      <c r="A293" s="34"/>
      <c r="B293" s="35"/>
      <c r="C293" s="181" t="s">
        <v>434</v>
      </c>
      <c r="D293" s="181" t="s">
        <v>138</v>
      </c>
      <c r="E293" s="182" t="s">
        <v>435</v>
      </c>
      <c r="F293" s="183" t="s">
        <v>436</v>
      </c>
      <c r="G293" s="184" t="s">
        <v>141</v>
      </c>
      <c r="H293" s="185">
        <v>1</v>
      </c>
      <c r="I293" s="186"/>
      <c r="J293" s="187">
        <f>ROUND(I293*H293,2)</f>
        <v>0</v>
      </c>
      <c r="K293" s="183" t="s">
        <v>235</v>
      </c>
      <c r="L293" s="39"/>
      <c r="M293" s="188" t="s">
        <v>1</v>
      </c>
      <c r="N293" s="189" t="s">
        <v>43</v>
      </c>
      <c r="O293" s="71"/>
      <c r="P293" s="190">
        <f>O293*H293</f>
        <v>0</v>
      </c>
      <c r="Q293" s="190">
        <v>0</v>
      </c>
      <c r="R293" s="190">
        <f>Q293*H293</f>
        <v>0</v>
      </c>
      <c r="S293" s="190">
        <v>1.2999999999999999E-2</v>
      </c>
      <c r="T293" s="191">
        <f>S293*H293</f>
        <v>1.2999999999999999E-2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2" t="s">
        <v>232</v>
      </c>
      <c r="AT293" s="192" t="s">
        <v>138</v>
      </c>
      <c r="AU293" s="192" t="s">
        <v>85</v>
      </c>
      <c r="AY293" s="17" t="s">
        <v>135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7" t="s">
        <v>83</v>
      </c>
      <c r="BK293" s="193">
        <f>ROUND(I293*H293,2)</f>
        <v>0</v>
      </c>
      <c r="BL293" s="17" t="s">
        <v>232</v>
      </c>
      <c r="BM293" s="192" t="s">
        <v>437</v>
      </c>
    </row>
    <row r="294" spans="1:65" s="13" customFormat="1" ht="11.25">
      <c r="B294" s="194"/>
      <c r="C294" s="195"/>
      <c r="D294" s="196" t="s">
        <v>145</v>
      </c>
      <c r="E294" s="197" t="s">
        <v>1</v>
      </c>
      <c r="F294" s="198" t="s">
        <v>438</v>
      </c>
      <c r="G294" s="195"/>
      <c r="H294" s="197" t="s">
        <v>1</v>
      </c>
      <c r="I294" s="199"/>
      <c r="J294" s="195"/>
      <c r="K294" s="195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145</v>
      </c>
      <c r="AU294" s="204" t="s">
        <v>85</v>
      </c>
      <c r="AV294" s="13" t="s">
        <v>83</v>
      </c>
      <c r="AW294" s="13" t="s">
        <v>34</v>
      </c>
      <c r="AX294" s="13" t="s">
        <v>78</v>
      </c>
      <c r="AY294" s="204" t="s">
        <v>135</v>
      </c>
    </row>
    <row r="295" spans="1:65" s="14" customFormat="1" ht="11.25">
      <c r="B295" s="205"/>
      <c r="C295" s="206"/>
      <c r="D295" s="196" t="s">
        <v>145</v>
      </c>
      <c r="E295" s="207" t="s">
        <v>1</v>
      </c>
      <c r="F295" s="208" t="s">
        <v>83</v>
      </c>
      <c r="G295" s="206"/>
      <c r="H295" s="209">
        <v>1</v>
      </c>
      <c r="I295" s="210"/>
      <c r="J295" s="206"/>
      <c r="K295" s="206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145</v>
      </c>
      <c r="AU295" s="215" t="s">
        <v>85</v>
      </c>
      <c r="AV295" s="14" t="s">
        <v>85</v>
      </c>
      <c r="AW295" s="14" t="s">
        <v>34</v>
      </c>
      <c r="AX295" s="14" t="s">
        <v>83</v>
      </c>
      <c r="AY295" s="215" t="s">
        <v>135</v>
      </c>
    </row>
    <row r="296" spans="1:65" s="12" customFormat="1" ht="22.9" customHeight="1">
      <c r="B296" s="165"/>
      <c r="C296" s="166"/>
      <c r="D296" s="167" t="s">
        <v>77</v>
      </c>
      <c r="E296" s="179" t="s">
        <v>439</v>
      </c>
      <c r="F296" s="179" t="s">
        <v>440</v>
      </c>
      <c r="G296" s="166"/>
      <c r="H296" s="166"/>
      <c r="I296" s="169"/>
      <c r="J296" s="180">
        <f>BK296</f>
        <v>0</v>
      </c>
      <c r="K296" s="166"/>
      <c r="L296" s="171"/>
      <c r="M296" s="172"/>
      <c r="N296" s="173"/>
      <c r="O296" s="173"/>
      <c r="P296" s="174">
        <f>SUM(P297:P301)</f>
        <v>0</v>
      </c>
      <c r="Q296" s="173"/>
      <c r="R296" s="174">
        <f>SUM(R297:R301)</f>
        <v>1.7016E-2</v>
      </c>
      <c r="S296" s="173"/>
      <c r="T296" s="175">
        <f>SUM(T297:T301)</f>
        <v>0</v>
      </c>
      <c r="AR296" s="176" t="s">
        <v>85</v>
      </c>
      <c r="AT296" s="177" t="s">
        <v>77</v>
      </c>
      <c r="AU296" s="177" t="s">
        <v>83</v>
      </c>
      <c r="AY296" s="176" t="s">
        <v>135</v>
      </c>
      <c r="BK296" s="178">
        <f>SUM(BK297:BK301)</f>
        <v>0</v>
      </c>
    </row>
    <row r="297" spans="1:65" s="2" customFormat="1" ht="33" customHeight="1">
      <c r="A297" s="34"/>
      <c r="B297" s="35"/>
      <c r="C297" s="181" t="s">
        <v>441</v>
      </c>
      <c r="D297" s="181" t="s">
        <v>138</v>
      </c>
      <c r="E297" s="182" t="s">
        <v>442</v>
      </c>
      <c r="F297" s="183" t="s">
        <v>443</v>
      </c>
      <c r="G297" s="184" t="s">
        <v>154</v>
      </c>
      <c r="H297" s="185">
        <v>1.4179999999999999</v>
      </c>
      <c r="I297" s="186"/>
      <c r="J297" s="187">
        <f>ROUND(I297*H297,2)</f>
        <v>0</v>
      </c>
      <c r="K297" s="183" t="s">
        <v>142</v>
      </c>
      <c r="L297" s="39"/>
      <c r="M297" s="188" t="s">
        <v>1</v>
      </c>
      <c r="N297" s="189" t="s">
        <v>43</v>
      </c>
      <c r="O297" s="71"/>
      <c r="P297" s="190">
        <f>O297*H297</f>
        <v>0</v>
      </c>
      <c r="Q297" s="190">
        <v>1.2E-2</v>
      </c>
      <c r="R297" s="190">
        <f>Q297*H297</f>
        <v>1.7016E-2</v>
      </c>
      <c r="S297" s="190">
        <v>0</v>
      </c>
      <c r="T297" s="191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2" t="s">
        <v>232</v>
      </c>
      <c r="AT297" s="192" t="s">
        <v>138</v>
      </c>
      <c r="AU297" s="192" t="s">
        <v>85</v>
      </c>
      <c r="AY297" s="17" t="s">
        <v>135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7" t="s">
        <v>83</v>
      </c>
      <c r="BK297" s="193">
        <f>ROUND(I297*H297,2)</f>
        <v>0</v>
      </c>
      <c r="BL297" s="17" t="s">
        <v>232</v>
      </c>
      <c r="BM297" s="192" t="s">
        <v>444</v>
      </c>
    </row>
    <row r="298" spans="1:65" s="13" customFormat="1" ht="11.25">
      <c r="B298" s="194"/>
      <c r="C298" s="195"/>
      <c r="D298" s="196" t="s">
        <v>145</v>
      </c>
      <c r="E298" s="197" t="s">
        <v>1</v>
      </c>
      <c r="F298" s="198" t="s">
        <v>445</v>
      </c>
      <c r="G298" s="195"/>
      <c r="H298" s="197" t="s">
        <v>1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145</v>
      </c>
      <c r="AU298" s="204" t="s">
        <v>85</v>
      </c>
      <c r="AV298" s="13" t="s">
        <v>83</v>
      </c>
      <c r="AW298" s="13" t="s">
        <v>34</v>
      </c>
      <c r="AX298" s="13" t="s">
        <v>78</v>
      </c>
      <c r="AY298" s="204" t="s">
        <v>135</v>
      </c>
    </row>
    <row r="299" spans="1:65" s="14" customFormat="1" ht="11.25">
      <c r="B299" s="205"/>
      <c r="C299" s="206"/>
      <c r="D299" s="196" t="s">
        <v>145</v>
      </c>
      <c r="E299" s="207" t="s">
        <v>1</v>
      </c>
      <c r="F299" s="208" t="s">
        <v>159</v>
      </c>
      <c r="G299" s="206"/>
      <c r="H299" s="209">
        <v>1.4179999999999999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145</v>
      </c>
      <c r="AU299" s="215" t="s">
        <v>85</v>
      </c>
      <c r="AV299" s="14" t="s">
        <v>85</v>
      </c>
      <c r="AW299" s="14" t="s">
        <v>34</v>
      </c>
      <c r="AX299" s="14" t="s">
        <v>83</v>
      </c>
      <c r="AY299" s="215" t="s">
        <v>135</v>
      </c>
    </row>
    <row r="300" spans="1:65" s="2" customFormat="1" ht="24.2" customHeight="1">
      <c r="A300" s="34"/>
      <c r="B300" s="35"/>
      <c r="C300" s="181" t="s">
        <v>446</v>
      </c>
      <c r="D300" s="181" t="s">
        <v>138</v>
      </c>
      <c r="E300" s="182" t="s">
        <v>447</v>
      </c>
      <c r="F300" s="183" t="s">
        <v>448</v>
      </c>
      <c r="G300" s="184" t="s">
        <v>266</v>
      </c>
      <c r="H300" s="185">
        <v>1.7000000000000001E-2</v>
      </c>
      <c r="I300" s="186"/>
      <c r="J300" s="187">
        <f>ROUND(I300*H300,2)</f>
        <v>0</v>
      </c>
      <c r="K300" s="183" t="s">
        <v>142</v>
      </c>
      <c r="L300" s="39"/>
      <c r="M300" s="188" t="s">
        <v>1</v>
      </c>
      <c r="N300" s="189" t="s">
        <v>43</v>
      </c>
      <c r="O300" s="71"/>
      <c r="P300" s="190">
        <f>O300*H300</f>
        <v>0</v>
      </c>
      <c r="Q300" s="190">
        <v>0</v>
      </c>
      <c r="R300" s="190">
        <f>Q300*H300</f>
        <v>0</v>
      </c>
      <c r="S300" s="190">
        <v>0</v>
      </c>
      <c r="T300" s="191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2" t="s">
        <v>232</v>
      </c>
      <c r="AT300" s="192" t="s">
        <v>138</v>
      </c>
      <c r="AU300" s="192" t="s">
        <v>85</v>
      </c>
      <c r="AY300" s="17" t="s">
        <v>135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7" t="s">
        <v>83</v>
      </c>
      <c r="BK300" s="193">
        <f>ROUND(I300*H300,2)</f>
        <v>0</v>
      </c>
      <c r="BL300" s="17" t="s">
        <v>232</v>
      </c>
      <c r="BM300" s="192" t="s">
        <v>449</v>
      </c>
    </row>
    <row r="301" spans="1:65" s="2" customFormat="1" ht="24.2" customHeight="1">
      <c r="A301" s="34"/>
      <c r="B301" s="35"/>
      <c r="C301" s="181" t="s">
        <v>450</v>
      </c>
      <c r="D301" s="181" t="s">
        <v>138</v>
      </c>
      <c r="E301" s="182" t="s">
        <v>451</v>
      </c>
      <c r="F301" s="183" t="s">
        <v>452</v>
      </c>
      <c r="G301" s="184" t="s">
        <v>266</v>
      </c>
      <c r="H301" s="185">
        <v>1.7000000000000001E-2</v>
      </c>
      <c r="I301" s="186"/>
      <c r="J301" s="187">
        <f>ROUND(I301*H301,2)</f>
        <v>0</v>
      </c>
      <c r="K301" s="183" t="s">
        <v>142</v>
      </c>
      <c r="L301" s="39"/>
      <c r="M301" s="188" t="s">
        <v>1</v>
      </c>
      <c r="N301" s="189" t="s">
        <v>43</v>
      </c>
      <c r="O301" s="71"/>
      <c r="P301" s="190">
        <f>O301*H301</f>
        <v>0</v>
      </c>
      <c r="Q301" s="190">
        <v>0</v>
      </c>
      <c r="R301" s="190">
        <f>Q301*H301</f>
        <v>0</v>
      </c>
      <c r="S301" s="190">
        <v>0</v>
      </c>
      <c r="T301" s="191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2" t="s">
        <v>232</v>
      </c>
      <c r="AT301" s="192" t="s">
        <v>138</v>
      </c>
      <c r="AU301" s="192" t="s">
        <v>85</v>
      </c>
      <c r="AY301" s="17" t="s">
        <v>135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17" t="s">
        <v>83</v>
      </c>
      <c r="BK301" s="193">
        <f>ROUND(I301*H301,2)</f>
        <v>0</v>
      </c>
      <c r="BL301" s="17" t="s">
        <v>232</v>
      </c>
      <c r="BM301" s="192" t="s">
        <v>453</v>
      </c>
    </row>
    <row r="302" spans="1:65" s="12" customFormat="1" ht="22.9" customHeight="1">
      <c r="B302" s="165"/>
      <c r="C302" s="166"/>
      <c r="D302" s="167" t="s">
        <v>77</v>
      </c>
      <c r="E302" s="179" t="s">
        <v>454</v>
      </c>
      <c r="F302" s="179" t="s">
        <v>455</v>
      </c>
      <c r="G302" s="166"/>
      <c r="H302" s="166"/>
      <c r="I302" s="169"/>
      <c r="J302" s="180">
        <f>BK302</f>
        <v>0</v>
      </c>
      <c r="K302" s="166"/>
      <c r="L302" s="171"/>
      <c r="M302" s="172"/>
      <c r="N302" s="173"/>
      <c r="O302" s="173"/>
      <c r="P302" s="174">
        <f>SUM(P303:P317)</f>
        <v>0</v>
      </c>
      <c r="Q302" s="173"/>
      <c r="R302" s="174">
        <f>SUM(R303:R317)</f>
        <v>2.0061599999999999E-2</v>
      </c>
      <c r="S302" s="173"/>
      <c r="T302" s="175">
        <f>SUM(T303:T317)</f>
        <v>0</v>
      </c>
      <c r="AR302" s="176" t="s">
        <v>85</v>
      </c>
      <c r="AT302" s="177" t="s">
        <v>77</v>
      </c>
      <c r="AU302" s="177" t="s">
        <v>83</v>
      </c>
      <c r="AY302" s="176" t="s">
        <v>135</v>
      </c>
      <c r="BK302" s="178">
        <f>SUM(BK303:BK317)</f>
        <v>0</v>
      </c>
    </row>
    <row r="303" spans="1:65" s="2" customFormat="1" ht="24.2" customHeight="1">
      <c r="A303" s="34"/>
      <c r="B303" s="35"/>
      <c r="C303" s="181" t="s">
        <v>456</v>
      </c>
      <c r="D303" s="181" t="s">
        <v>138</v>
      </c>
      <c r="E303" s="182" t="s">
        <v>457</v>
      </c>
      <c r="F303" s="183" t="s">
        <v>458</v>
      </c>
      <c r="G303" s="184" t="s">
        <v>154</v>
      </c>
      <c r="H303" s="185">
        <v>41.640999999999998</v>
      </c>
      <c r="I303" s="186"/>
      <c r="J303" s="187">
        <f>ROUND(I303*H303,2)</f>
        <v>0</v>
      </c>
      <c r="K303" s="183" t="s">
        <v>235</v>
      </c>
      <c r="L303" s="39"/>
      <c r="M303" s="188" t="s">
        <v>1</v>
      </c>
      <c r="N303" s="189" t="s">
        <v>43</v>
      </c>
      <c r="O303" s="71"/>
      <c r="P303" s="190">
        <f>O303*H303</f>
        <v>0</v>
      </c>
      <c r="Q303" s="190">
        <v>0</v>
      </c>
      <c r="R303" s="190">
        <f>Q303*H303</f>
        <v>0</v>
      </c>
      <c r="S303" s="190">
        <v>0</v>
      </c>
      <c r="T303" s="191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2" t="s">
        <v>232</v>
      </c>
      <c r="AT303" s="192" t="s">
        <v>138</v>
      </c>
      <c r="AU303" s="192" t="s">
        <v>85</v>
      </c>
      <c r="AY303" s="17" t="s">
        <v>135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7" t="s">
        <v>83</v>
      </c>
      <c r="BK303" s="193">
        <f>ROUND(I303*H303,2)</f>
        <v>0</v>
      </c>
      <c r="BL303" s="17" t="s">
        <v>232</v>
      </c>
      <c r="BM303" s="192" t="s">
        <v>459</v>
      </c>
    </row>
    <row r="304" spans="1:65" s="13" customFormat="1" ht="22.5">
      <c r="B304" s="194"/>
      <c r="C304" s="195"/>
      <c r="D304" s="196" t="s">
        <v>145</v>
      </c>
      <c r="E304" s="197" t="s">
        <v>1</v>
      </c>
      <c r="F304" s="198" t="s">
        <v>460</v>
      </c>
      <c r="G304" s="195"/>
      <c r="H304" s="197" t="s">
        <v>1</v>
      </c>
      <c r="I304" s="199"/>
      <c r="J304" s="195"/>
      <c r="K304" s="195"/>
      <c r="L304" s="200"/>
      <c r="M304" s="201"/>
      <c r="N304" s="202"/>
      <c r="O304" s="202"/>
      <c r="P304" s="202"/>
      <c r="Q304" s="202"/>
      <c r="R304" s="202"/>
      <c r="S304" s="202"/>
      <c r="T304" s="203"/>
      <c r="AT304" s="204" t="s">
        <v>145</v>
      </c>
      <c r="AU304" s="204" t="s">
        <v>85</v>
      </c>
      <c r="AV304" s="13" t="s">
        <v>83</v>
      </c>
      <c r="AW304" s="13" t="s">
        <v>34</v>
      </c>
      <c r="AX304" s="13" t="s">
        <v>78</v>
      </c>
      <c r="AY304" s="204" t="s">
        <v>135</v>
      </c>
    </row>
    <row r="305" spans="1:65" s="14" customFormat="1" ht="22.5">
      <c r="B305" s="205"/>
      <c r="C305" s="206"/>
      <c r="D305" s="196" t="s">
        <v>145</v>
      </c>
      <c r="E305" s="207" t="s">
        <v>1</v>
      </c>
      <c r="F305" s="208" t="s">
        <v>166</v>
      </c>
      <c r="G305" s="206"/>
      <c r="H305" s="209">
        <v>40.698</v>
      </c>
      <c r="I305" s="210"/>
      <c r="J305" s="206"/>
      <c r="K305" s="206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145</v>
      </c>
      <c r="AU305" s="215" t="s">
        <v>85</v>
      </c>
      <c r="AV305" s="14" t="s">
        <v>85</v>
      </c>
      <c r="AW305" s="14" t="s">
        <v>34</v>
      </c>
      <c r="AX305" s="14" t="s">
        <v>78</v>
      </c>
      <c r="AY305" s="215" t="s">
        <v>135</v>
      </c>
    </row>
    <row r="306" spans="1:65" s="14" customFormat="1" ht="11.25">
      <c r="B306" s="205"/>
      <c r="C306" s="206"/>
      <c r="D306" s="196" t="s">
        <v>145</v>
      </c>
      <c r="E306" s="207" t="s">
        <v>1</v>
      </c>
      <c r="F306" s="208" t="s">
        <v>167</v>
      </c>
      <c r="G306" s="206"/>
      <c r="H306" s="209">
        <v>-2.1720000000000002</v>
      </c>
      <c r="I306" s="210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145</v>
      </c>
      <c r="AU306" s="215" t="s">
        <v>85</v>
      </c>
      <c r="AV306" s="14" t="s">
        <v>85</v>
      </c>
      <c r="AW306" s="14" t="s">
        <v>34</v>
      </c>
      <c r="AX306" s="14" t="s">
        <v>78</v>
      </c>
      <c r="AY306" s="215" t="s">
        <v>135</v>
      </c>
    </row>
    <row r="307" spans="1:65" s="14" customFormat="1" ht="11.25">
      <c r="B307" s="205"/>
      <c r="C307" s="206"/>
      <c r="D307" s="196" t="s">
        <v>145</v>
      </c>
      <c r="E307" s="207" t="s">
        <v>1</v>
      </c>
      <c r="F307" s="208" t="s">
        <v>461</v>
      </c>
      <c r="G307" s="206"/>
      <c r="H307" s="209">
        <v>0.79400000000000004</v>
      </c>
      <c r="I307" s="210"/>
      <c r="J307" s="206"/>
      <c r="K307" s="206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145</v>
      </c>
      <c r="AU307" s="215" t="s">
        <v>85</v>
      </c>
      <c r="AV307" s="14" t="s">
        <v>85</v>
      </c>
      <c r="AW307" s="14" t="s">
        <v>34</v>
      </c>
      <c r="AX307" s="14" t="s">
        <v>78</v>
      </c>
      <c r="AY307" s="215" t="s">
        <v>135</v>
      </c>
    </row>
    <row r="308" spans="1:65" s="14" customFormat="1" ht="22.5">
      <c r="B308" s="205"/>
      <c r="C308" s="206"/>
      <c r="D308" s="196" t="s">
        <v>145</v>
      </c>
      <c r="E308" s="207" t="s">
        <v>1</v>
      </c>
      <c r="F308" s="208" t="s">
        <v>462</v>
      </c>
      <c r="G308" s="206"/>
      <c r="H308" s="209">
        <v>2.3210000000000002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145</v>
      </c>
      <c r="AU308" s="215" t="s">
        <v>85</v>
      </c>
      <c r="AV308" s="14" t="s">
        <v>85</v>
      </c>
      <c r="AW308" s="14" t="s">
        <v>34</v>
      </c>
      <c r="AX308" s="14" t="s">
        <v>78</v>
      </c>
      <c r="AY308" s="215" t="s">
        <v>135</v>
      </c>
    </row>
    <row r="309" spans="1:65" s="15" customFormat="1" ht="11.25">
      <c r="B309" s="216"/>
      <c r="C309" s="217"/>
      <c r="D309" s="196" t="s">
        <v>145</v>
      </c>
      <c r="E309" s="218" t="s">
        <v>1</v>
      </c>
      <c r="F309" s="219" t="s">
        <v>160</v>
      </c>
      <c r="G309" s="217"/>
      <c r="H309" s="220">
        <v>41.640999999999998</v>
      </c>
      <c r="I309" s="221"/>
      <c r="J309" s="217"/>
      <c r="K309" s="217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145</v>
      </c>
      <c r="AU309" s="226" t="s">
        <v>85</v>
      </c>
      <c r="AV309" s="15" t="s">
        <v>143</v>
      </c>
      <c r="AW309" s="15" t="s">
        <v>34</v>
      </c>
      <c r="AX309" s="15" t="s">
        <v>83</v>
      </c>
      <c r="AY309" s="226" t="s">
        <v>135</v>
      </c>
    </row>
    <row r="310" spans="1:65" s="2" customFormat="1" ht="24.2" customHeight="1">
      <c r="A310" s="34"/>
      <c r="B310" s="35"/>
      <c r="C310" s="181" t="s">
        <v>463</v>
      </c>
      <c r="D310" s="181" t="s">
        <v>138</v>
      </c>
      <c r="E310" s="182" t="s">
        <v>464</v>
      </c>
      <c r="F310" s="183" t="s">
        <v>465</v>
      </c>
      <c r="G310" s="184" t="s">
        <v>154</v>
      </c>
      <c r="H310" s="185">
        <v>112.679</v>
      </c>
      <c r="I310" s="186"/>
      <c r="J310" s="187">
        <f>ROUND(I310*H310,2)</f>
        <v>0</v>
      </c>
      <c r="K310" s="183" t="s">
        <v>235</v>
      </c>
      <c r="L310" s="39"/>
      <c r="M310" s="188" t="s">
        <v>1</v>
      </c>
      <c r="N310" s="189" t="s">
        <v>43</v>
      </c>
      <c r="O310" s="71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2" t="s">
        <v>232</v>
      </c>
      <c r="AT310" s="192" t="s">
        <v>138</v>
      </c>
      <c r="AU310" s="192" t="s">
        <v>85</v>
      </c>
      <c r="AY310" s="17" t="s">
        <v>135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7" t="s">
        <v>83</v>
      </c>
      <c r="BK310" s="193">
        <f>ROUND(I310*H310,2)</f>
        <v>0</v>
      </c>
      <c r="BL310" s="17" t="s">
        <v>232</v>
      </c>
      <c r="BM310" s="192" t="s">
        <v>466</v>
      </c>
    </row>
    <row r="311" spans="1:65" s="14" customFormat="1" ht="11.25">
      <c r="B311" s="205"/>
      <c r="C311" s="206"/>
      <c r="D311" s="196" t="s">
        <v>145</v>
      </c>
      <c r="E311" s="207" t="s">
        <v>1</v>
      </c>
      <c r="F311" s="208" t="s">
        <v>164</v>
      </c>
      <c r="G311" s="206"/>
      <c r="H311" s="209">
        <v>125.712</v>
      </c>
      <c r="I311" s="210"/>
      <c r="J311" s="206"/>
      <c r="K311" s="206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145</v>
      </c>
      <c r="AU311" s="215" t="s">
        <v>85</v>
      </c>
      <c r="AV311" s="14" t="s">
        <v>85</v>
      </c>
      <c r="AW311" s="14" t="s">
        <v>34</v>
      </c>
      <c r="AX311" s="14" t="s">
        <v>78</v>
      </c>
      <c r="AY311" s="215" t="s">
        <v>135</v>
      </c>
    </row>
    <row r="312" spans="1:65" s="14" customFormat="1" ht="11.25">
      <c r="B312" s="205"/>
      <c r="C312" s="206"/>
      <c r="D312" s="196" t="s">
        <v>145</v>
      </c>
      <c r="E312" s="207" t="s">
        <v>1</v>
      </c>
      <c r="F312" s="208" t="s">
        <v>165</v>
      </c>
      <c r="G312" s="206"/>
      <c r="H312" s="209">
        <v>-13.032999999999999</v>
      </c>
      <c r="I312" s="210"/>
      <c r="J312" s="206"/>
      <c r="K312" s="206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145</v>
      </c>
      <c r="AU312" s="215" t="s">
        <v>85</v>
      </c>
      <c r="AV312" s="14" t="s">
        <v>85</v>
      </c>
      <c r="AW312" s="14" t="s">
        <v>34</v>
      </c>
      <c r="AX312" s="14" t="s">
        <v>78</v>
      </c>
      <c r="AY312" s="215" t="s">
        <v>135</v>
      </c>
    </row>
    <row r="313" spans="1:65" s="15" customFormat="1" ht="11.25">
      <c r="B313" s="216"/>
      <c r="C313" s="217"/>
      <c r="D313" s="196" t="s">
        <v>145</v>
      </c>
      <c r="E313" s="218" t="s">
        <v>1</v>
      </c>
      <c r="F313" s="219" t="s">
        <v>160</v>
      </c>
      <c r="G313" s="217"/>
      <c r="H313" s="220">
        <v>112.679</v>
      </c>
      <c r="I313" s="221"/>
      <c r="J313" s="217"/>
      <c r="K313" s="217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145</v>
      </c>
      <c r="AU313" s="226" t="s">
        <v>85</v>
      </c>
      <c r="AV313" s="15" t="s">
        <v>143</v>
      </c>
      <c r="AW313" s="15" t="s">
        <v>34</v>
      </c>
      <c r="AX313" s="15" t="s">
        <v>83</v>
      </c>
      <c r="AY313" s="226" t="s">
        <v>135</v>
      </c>
    </row>
    <row r="314" spans="1:65" s="2" customFormat="1" ht="16.5" customHeight="1">
      <c r="A314" s="34"/>
      <c r="B314" s="35"/>
      <c r="C314" s="181" t="s">
        <v>467</v>
      </c>
      <c r="D314" s="181" t="s">
        <v>138</v>
      </c>
      <c r="E314" s="182" t="s">
        <v>468</v>
      </c>
      <c r="F314" s="183" t="s">
        <v>469</v>
      </c>
      <c r="G314" s="184" t="s">
        <v>154</v>
      </c>
      <c r="H314" s="185">
        <v>154.32</v>
      </c>
      <c r="I314" s="186"/>
      <c r="J314" s="187">
        <f>ROUND(I314*H314,2)</f>
        <v>0</v>
      </c>
      <c r="K314" s="183" t="s">
        <v>235</v>
      </c>
      <c r="L314" s="39"/>
      <c r="M314" s="188" t="s">
        <v>1</v>
      </c>
      <c r="N314" s="189" t="s">
        <v>43</v>
      </c>
      <c r="O314" s="71"/>
      <c r="P314" s="190">
        <f>O314*H314</f>
        <v>0</v>
      </c>
      <c r="Q314" s="190">
        <v>0</v>
      </c>
      <c r="R314" s="190">
        <f>Q314*H314</f>
        <v>0</v>
      </c>
      <c r="S314" s="190">
        <v>0</v>
      </c>
      <c r="T314" s="191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2" t="s">
        <v>232</v>
      </c>
      <c r="AT314" s="192" t="s">
        <v>138</v>
      </c>
      <c r="AU314" s="192" t="s">
        <v>85</v>
      </c>
      <c r="AY314" s="17" t="s">
        <v>135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17" t="s">
        <v>83</v>
      </c>
      <c r="BK314" s="193">
        <f>ROUND(I314*H314,2)</f>
        <v>0</v>
      </c>
      <c r="BL314" s="17" t="s">
        <v>232</v>
      </c>
      <c r="BM314" s="192" t="s">
        <v>470</v>
      </c>
    </row>
    <row r="315" spans="1:65" s="14" customFormat="1" ht="11.25">
      <c r="B315" s="205"/>
      <c r="C315" s="206"/>
      <c r="D315" s="196" t="s">
        <v>145</v>
      </c>
      <c r="E315" s="207" t="s">
        <v>1</v>
      </c>
      <c r="F315" s="208" t="s">
        <v>471</v>
      </c>
      <c r="G315" s="206"/>
      <c r="H315" s="209">
        <v>154.32</v>
      </c>
      <c r="I315" s="210"/>
      <c r="J315" s="206"/>
      <c r="K315" s="206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145</v>
      </c>
      <c r="AU315" s="215" t="s">
        <v>85</v>
      </c>
      <c r="AV315" s="14" t="s">
        <v>85</v>
      </c>
      <c r="AW315" s="14" t="s">
        <v>34</v>
      </c>
      <c r="AX315" s="14" t="s">
        <v>83</v>
      </c>
      <c r="AY315" s="215" t="s">
        <v>135</v>
      </c>
    </row>
    <row r="316" spans="1:65" s="2" customFormat="1" ht="33" customHeight="1">
      <c r="A316" s="34"/>
      <c r="B316" s="35"/>
      <c r="C316" s="181" t="s">
        <v>472</v>
      </c>
      <c r="D316" s="181" t="s">
        <v>138</v>
      </c>
      <c r="E316" s="182" t="s">
        <v>473</v>
      </c>
      <c r="F316" s="183" t="s">
        <v>474</v>
      </c>
      <c r="G316" s="184" t="s">
        <v>154</v>
      </c>
      <c r="H316" s="185">
        <v>154.32</v>
      </c>
      <c r="I316" s="186"/>
      <c r="J316" s="187">
        <f>ROUND(I316*H316,2)</f>
        <v>0</v>
      </c>
      <c r="K316" s="183" t="s">
        <v>235</v>
      </c>
      <c r="L316" s="39"/>
      <c r="M316" s="188" t="s">
        <v>1</v>
      </c>
      <c r="N316" s="189" t="s">
        <v>43</v>
      </c>
      <c r="O316" s="71"/>
      <c r="P316" s="190">
        <f>O316*H316</f>
        <v>0</v>
      </c>
      <c r="Q316" s="190">
        <v>1.2999999999999999E-4</v>
      </c>
      <c r="R316" s="190">
        <f>Q316*H316</f>
        <v>2.0061599999999999E-2</v>
      </c>
      <c r="S316" s="190">
        <v>0</v>
      </c>
      <c r="T316" s="191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2" t="s">
        <v>232</v>
      </c>
      <c r="AT316" s="192" t="s">
        <v>138</v>
      </c>
      <c r="AU316" s="192" t="s">
        <v>85</v>
      </c>
      <c r="AY316" s="17" t="s">
        <v>135</v>
      </c>
      <c r="BE316" s="193">
        <f>IF(N316="základní",J316,0)</f>
        <v>0</v>
      </c>
      <c r="BF316" s="193">
        <f>IF(N316="snížená",J316,0)</f>
        <v>0</v>
      </c>
      <c r="BG316" s="193">
        <f>IF(N316="zákl. přenesená",J316,0)</f>
        <v>0</v>
      </c>
      <c r="BH316" s="193">
        <f>IF(N316="sníž. přenesená",J316,0)</f>
        <v>0</v>
      </c>
      <c r="BI316" s="193">
        <f>IF(N316="nulová",J316,0)</f>
        <v>0</v>
      </c>
      <c r="BJ316" s="17" t="s">
        <v>83</v>
      </c>
      <c r="BK316" s="193">
        <f>ROUND(I316*H316,2)</f>
        <v>0</v>
      </c>
      <c r="BL316" s="17" t="s">
        <v>232</v>
      </c>
      <c r="BM316" s="192" t="s">
        <v>475</v>
      </c>
    </row>
    <row r="317" spans="1:65" s="14" customFormat="1" ht="11.25">
      <c r="B317" s="205"/>
      <c r="C317" s="206"/>
      <c r="D317" s="196" t="s">
        <v>145</v>
      </c>
      <c r="E317" s="207" t="s">
        <v>1</v>
      </c>
      <c r="F317" s="208" t="s">
        <v>476</v>
      </c>
      <c r="G317" s="206"/>
      <c r="H317" s="209">
        <v>154.32</v>
      </c>
      <c r="I317" s="210"/>
      <c r="J317" s="206"/>
      <c r="K317" s="206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145</v>
      </c>
      <c r="AU317" s="215" t="s">
        <v>85</v>
      </c>
      <c r="AV317" s="14" t="s">
        <v>85</v>
      </c>
      <c r="AW317" s="14" t="s">
        <v>34</v>
      </c>
      <c r="AX317" s="14" t="s">
        <v>83</v>
      </c>
      <c r="AY317" s="215" t="s">
        <v>135</v>
      </c>
    </row>
    <row r="318" spans="1:65" s="12" customFormat="1" ht="25.9" customHeight="1">
      <c r="B318" s="165"/>
      <c r="C318" s="166"/>
      <c r="D318" s="167" t="s">
        <v>77</v>
      </c>
      <c r="E318" s="168" t="s">
        <v>477</v>
      </c>
      <c r="F318" s="168" t="s">
        <v>478</v>
      </c>
      <c r="G318" s="166"/>
      <c r="H318" s="166"/>
      <c r="I318" s="169"/>
      <c r="J318" s="170">
        <f>BK318</f>
        <v>0</v>
      </c>
      <c r="K318" s="166"/>
      <c r="L318" s="171"/>
      <c r="M318" s="172"/>
      <c r="N318" s="173"/>
      <c r="O318" s="173"/>
      <c r="P318" s="174">
        <f>SUM(P319:P327)</f>
        <v>0</v>
      </c>
      <c r="Q318" s="173"/>
      <c r="R318" s="174">
        <f>SUM(R319:R327)</f>
        <v>0</v>
      </c>
      <c r="S318" s="173"/>
      <c r="T318" s="175">
        <f>SUM(T319:T327)</f>
        <v>0</v>
      </c>
      <c r="AR318" s="176" t="s">
        <v>143</v>
      </c>
      <c r="AT318" s="177" t="s">
        <v>77</v>
      </c>
      <c r="AU318" s="177" t="s">
        <v>78</v>
      </c>
      <c r="AY318" s="176" t="s">
        <v>135</v>
      </c>
      <c r="BK318" s="178">
        <f>SUM(BK319:BK327)</f>
        <v>0</v>
      </c>
    </row>
    <row r="319" spans="1:65" s="2" customFormat="1" ht="16.5" customHeight="1">
      <c r="A319" s="34"/>
      <c r="B319" s="35"/>
      <c r="C319" s="181" t="s">
        <v>479</v>
      </c>
      <c r="D319" s="181" t="s">
        <v>138</v>
      </c>
      <c r="E319" s="182" t="s">
        <v>480</v>
      </c>
      <c r="F319" s="183" t="s">
        <v>481</v>
      </c>
      <c r="G319" s="184" t="s">
        <v>482</v>
      </c>
      <c r="H319" s="185">
        <v>18</v>
      </c>
      <c r="I319" s="186"/>
      <c r="J319" s="187">
        <f>ROUND(I319*H319,2)</f>
        <v>0</v>
      </c>
      <c r="K319" s="183" t="s">
        <v>235</v>
      </c>
      <c r="L319" s="39"/>
      <c r="M319" s="188" t="s">
        <v>1</v>
      </c>
      <c r="N319" s="189" t="s">
        <v>43</v>
      </c>
      <c r="O319" s="71"/>
      <c r="P319" s="190">
        <f>O319*H319</f>
        <v>0</v>
      </c>
      <c r="Q319" s="190">
        <v>0</v>
      </c>
      <c r="R319" s="190">
        <f>Q319*H319</f>
        <v>0</v>
      </c>
      <c r="S319" s="190">
        <v>0</v>
      </c>
      <c r="T319" s="191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2" t="s">
        <v>483</v>
      </c>
      <c r="AT319" s="192" t="s">
        <v>138</v>
      </c>
      <c r="AU319" s="192" t="s">
        <v>83</v>
      </c>
      <c r="AY319" s="17" t="s">
        <v>135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17" t="s">
        <v>83</v>
      </c>
      <c r="BK319" s="193">
        <f>ROUND(I319*H319,2)</f>
        <v>0</v>
      </c>
      <c r="BL319" s="17" t="s">
        <v>483</v>
      </c>
      <c r="BM319" s="192" t="s">
        <v>484</v>
      </c>
    </row>
    <row r="320" spans="1:65" s="13" customFormat="1" ht="11.25">
      <c r="B320" s="194"/>
      <c r="C320" s="195"/>
      <c r="D320" s="196" t="s">
        <v>145</v>
      </c>
      <c r="E320" s="197" t="s">
        <v>1</v>
      </c>
      <c r="F320" s="198" t="s">
        <v>485</v>
      </c>
      <c r="G320" s="195"/>
      <c r="H320" s="197" t="s">
        <v>1</v>
      </c>
      <c r="I320" s="199"/>
      <c r="J320" s="195"/>
      <c r="K320" s="195"/>
      <c r="L320" s="200"/>
      <c r="M320" s="201"/>
      <c r="N320" s="202"/>
      <c r="O320" s="202"/>
      <c r="P320" s="202"/>
      <c r="Q320" s="202"/>
      <c r="R320" s="202"/>
      <c r="S320" s="202"/>
      <c r="T320" s="203"/>
      <c r="AT320" s="204" t="s">
        <v>145</v>
      </c>
      <c r="AU320" s="204" t="s">
        <v>83</v>
      </c>
      <c r="AV320" s="13" t="s">
        <v>83</v>
      </c>
      <c r="AW320" s="13" t="s">
        <v>34</v>
      </c>
      <c r="AX320" s="13" t="s">
        <v>78</v>
      </c>
      <c r="AY320" s="204" t="s">
        <v>135</v>
      </c>
    </row>
    <row r="321" spans="1:65" s="14" customFormat="1" ht="11.25">
      <c r="B321" s="205"/>
      <c r="C321" s="206"/>
      <c r="D321" s="196" t="s">
        <v>145</v>
      </c>
      <c r="E321" s="207" t="s">
        <v>1</v>
      </c>
      <c r="F321" s="208" t="s">
        <v>85</v>
      </c>
      <c r="G321" s="206"/>
      <c r="H321" s="209">
        <v>2</v>
      </c>
      <c r="I321" s="210"/>
      <c r="J321" s="206"/>
      <c r="K321" s="206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145</v>
      </c>
      <c r="AU321" s="215" t="s">
        <v>83</v>
      </c>
      <c r="AV321" s="14" t="s">
        <v>85</v>
      </c>
      <c r="AW321" s="14" t="s">
        <v>34</v>
      </c>
      <c r="AX321" s="14" t="s">
        <v>78</v>
      </c>
      <c r="AY321" s="215" t="s">
        <v>135</v>
      </c>
    </row>
    <row r="322" spans="1:65" s="13" customFormat="1" ht="22.5">
      <c r="B322" s="194"/>
      <c r="C322" s="195"/>
      <c r="D322" s="196" t="s">
        <v>145</v>
      </c>
      <c r="E322" s="197" t="s">
        <v>1</v>
      </c>
      <c r="F322" s="198" t="s">
        <v>486</v>
      </c>
      <c r="G322" s="195"/>
      <c r="H322" s="197" t="s">
        <v>1</v>
      </c>
      <c r="I322" s="199"/>
      <c r="J322" s="195"/>
      <c r="K322" s="195"/>
      <c r="L322" s="200"/>
      <c r="M322" s="201"/>
      <c r="N322" s="202"/>
      <c r="O322" s="202"/>
      <c r="P322" s="202"/>
      <c r="Q322" s="202"/>
      <c r="R322" s="202"/>
      <c r="S322" s="202"/>
      <c r="T322" s="203"/>
      <c r="AT322" s="204" t="s">
        <v>145</v>
      </c>
      <c r="AU322" s="204" t="s">
        <v>83</v>
      </c>
      <c r="AV322" s="13" t="s">
        <v>83</v>
      </c>
      <c r="AW322" s="13" t="s">
        <v>34</v>
      </c>
      <c r="AX322" s="13" t="s">
        <v>78</v>
      </c>
      <c r="AY322" s="204" t="s">
        <v>135</v>
      </c>
    </row>
    <row r="323" spans="1:65" s="14" customFormat="1" ht="11.25">
      <c r="B323" s="205"/>
      <c r="C323" s="206"/>
      <c r="D323" s="196" t="s">
        <v>145</v>
      </c>
      <c r="E323" s="207" t="s">
        <v>1</v>
      </c>
      <c r="F323" s="208" t="s">
        <v>232</v>
      </c>
      <c r="G323" s="206"/>
      <c r="H323" s="209">
        <v>16</v>
      </c>
      <c r="I323" s="210"/>
      <c r="J323" s="206"/>
      <c r="K323" s="206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145</v>
      </c>
      <c r="AU323" s="215" t="s">
        <v>83</v>
      </c>
      <c r="AV323" s="14" t="s">
        <v>85</v>
      </c>
      <c r="AW323" s="14" t="s">
        <v>34</v>
      </c>
      <c r="AX323" s="14" t="s">
        <v>78</v>
      </c>
      <c r="AY323" s="215" t="s">
        <v>135</v>
      </c>
    </row>
    <row r="324" spans="1:65" s="15" customFormat="1" ht="11.25">
      <c r="B324" s="216"/>
      <c r="C324" s="217"/>
      <c r="D324" s="196" t="s">
        <v>145</v>
      </c>
      <c r="E324" s="218" t="s">
        <v>1</v>
      </c>
      <c r="F324" s="219" t="s">
        <v>160</v>
      </c>
      <c r="G324" s="217"/>
      <c r="H324" s="220">
        <v>18</v>
      </c>
      <c r="I324" s="221"/>
      <c r="J324" s="217"/>
      <c r="K324" s="217"/>
      <c r="L324" s="222"/>
      <c r="M324" s="223"/>
      <c r="N324" s="224"/>
      <c r="O324" s="224"/>
      <c r="P324" s="224"/>
      <c r="Q324" s="224"/>
      <c r="R324" s="224"/>
      <c r="S324" s="224"/>
      <c r="T324" s="225"/>
      <c r="AT324" s="226" t="s">
        <v>145</v>
      </c>
      <c r="AU324" s="226" t="s">
        <v>83</v>
      </c>
      <c r="AV324" s="15" t="s">
        <v>143</v>
      </c>
      <c r="AW324" s="15" t="s">
        <v>34</v>
      </c>
      <c r="AX324" s="15" t="s">
        <v>83</v>
      </c>
      <c r="AY324" s="226" t="s">
        <v>135</v>
      </c>
    </row>
    <row r="325" spans="1:65" s="2" customFormat="1" ht="16.5" customHeight="1">
      <c r="A325" s="34"/>
      <c r="B325" s="35"/>
      <c r="C325" s="181" t="s">
        <v>150</v>
      </c>
      <c r="D325" s="181" t="s">
        <v>138</v>
      </c>
      <c r="E325" s="182" t="s">
        <v>487</v>
      </c>
      <c r="F325" s="183" t="s">
        <v>488</v>
      </c>
      <c r="G325" s="184" t="s">
        <v>482</v>
      </c>
      <c r="H325" s="185">
        <v>2</v>
      </c>
      <c r="I325" s="186"/>
      <c r="J325" s="187">
        <f>ROUND(I325*H325,2)</f>
        <v>0</v>
      </c>
      <c r="K325" s="183" t="s">
        <v>142</v>
      </c>
      <c r="L325" s="39"/>
      <c r="M325" s="188" t="s">
        <v>1</v>
      </c>
      <c r="N325" s="189" t="s">
        <v>43</v>
      </c>
      <c r="O325" s="71"/>
      <c r="P325" s="190">
        <f>O325*H325</f>
        <v>0</v>
      </c>
      <c r="Q325" s="190">
        <v>0</v>
      </c>
      <c r="R325" s="190">
        <f>Q325*H325</f>
        <v>0</v>
      </c>
      <c r="S325" s="190">
        <v>0</v>
      </c>
      <c r="T325" s="191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2" t="s">
        <v>483</v>
      </c>
      <c r="AT325" s="192" t="s">
        <v>138</v>
      </c>
      <c r="AU325" s="192" t="s">
        <v>83</v>
      </c>
      <c r="AY325" s="17" t="s">
        <v>135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7" t="s">
        <v>83</v>
      </c>
      <c r="BK325" s="193">
        <f>ROUND(I325*H325,2)</f>
        <v>0</v>
      </c>
      <c r="BL325" s="17" t="s">
        <v>483</v>
      </c>
      <c r="BM325" s="192" t="s">
        <v>489</v>
      </c>
    </row>
    <row r="326" spans="1:65" s="13" customFormat="1" ht="22.5">
      <c r="B326" s="194"/>
      <c r="C326" s="195"/>
      <c r="D326" s="196" t="s">
        <v>145</v>
      </c>
      <c r="E326" s="197" t="s">
        <v>1</v>
      </c>
      <c r="F326" s="198" t="s">
        <v>490</v>
      </c>
      <c r="G326" s="195"/>
      <c r="H326" s="197" t="s">
        <v>1</v>
      </c>
      <c r="I326" s="199"/>
      <c r="J326" s="195"/>
      <c r="K326" s="195"/>
      <c r="L326" s="200"/>
      <c r="M326" s="201"/>
      <c r="N326" s="202"/>
      <c r="O326" s="202"/>
      <c r="P326" s="202"/>
      <c r="Q326" s="202"/>
      <c r="R326" s="202"/>
      <c r="S326" s="202"/>
      <c r="T326" s="203"/>
      <c r="AT326" s="204" t="s">
        <v>145</v>
      </c>
      <c r="AU326" s="204" t="s">
        <v>83</v>
      </c>
      <c r="AV326" s="13" t="s">
        <v>83</v>
      </c>
      <c r="AW326" s="13" t="s">
        <v>34</v>
      </c>
      <c r="AX326" s="13" t="s">
        <v>78</v>
      </c>
      <c r="AY326" s="204" t="s">
        <v>135</v>
      </c>
    </row>
    <row r="327" spans="1:65" s="14" customFormat="1" ht="11.25">
      <c r="B327" s="205"/>
      <c r="C327" s="206"/>
      <c r="D327" s="196" t="s">
        <v>145</v>
      </c>
      <c r="E327" s="207" t="s">
        <v>1</v>
      </c>
      <c r="F327" s="208" t="s">
        <v>85</v>
      </c>
      <c r="G327" s="206"/>
      <c r="H327" s="209">
        <v>2</v>
      </c>
      <c r="I327" s="210"/>
      <c r="J327" s="206"/>
      <c r="K327" s="206"/>
      <c r="L327" s="211"/>
      <c r="M327" s="212"/>
      <c r="N327" s="213"/>
      <c r="O327" s="213"/>
      <c r="P327" s="213"/>
      <c r="Q327" s="213"/>
      <c r="R327" s="213"/>
      <c r="S327" s="213"/>
      <c r="T327" s="214"/>
      <c r="AT327" s="215" t="s">
        <v>145</v>
      </c>
      <c r="AU327" s="215" t="s">
        <v>83</v>
      </c>
      <c r="AV327" s="14" t="s">
        <v>85</v>
      </c>
      <c r="AW327" s="14" t="s">
        <v>34</v>
      </c>
      <c r="AX327" s="14" t="s">
        <v>83</v>
      </c>
      <c r="AY327" s="215" t="s">
        <v>135</v>
      </c>
    </row>
    <row r="328" spans="1:65" s="12" customFormat="1" ht="25.9" customHeight="1">
      <c r="B328" s="165"/>
      <c r="C328" s="166"/>
      <c r="D328" s="167" t="s">
        <v>77</v>
      </c>
      <c r="E328" s="168" t="s">
        <v>491</v>
      </c>
      <c r="F328" s="168" t="s">
        <v>492</v>
      </c>
      <c r="G328" s="166"/>
      <c r="H328" s="166"/>
      <c r="I328" s="169"/>
      <c r="J328" s="170">
        <f>BK328</f>
        <v>0</v>
      </c>
      <c r="K328" s="166"/>
      <c r="L328" s="171"/>
      <c r="M328" s="172"/>
      <c r="N328" s="173"/>
      <c r="O328" s="173"/>
      <c r="P328" s="174">
        <f>P329</f>
        <v>0</v>
      </c>
      <c r="Q328" s="173"/>
      <c r="R328" s="174">
        <f>R329</f>
        <v>0</v>
      </c>
      <c r="S328" s="173"/>
      <c r="T328" s="175">
        <f>T329</f>
        <v>0</v>
      </c>
      <c r="AR328" s="176" t="s">
        <v>143</v>
      </c>
      <c r="AT328" s="177" t="s">
        <v>77</v>
      </c>
      <c r="AU328" s="177" t="s">
        <v>78</v>
      </c>
      <c r="AY328" s="176" t="s">
        <v>135</v>
      </c>
      <c r="BK328" s="178">
        <f>BK329</f>
        <v>0</v>
      </c>
    </row>
    <row r="329" spans="1:65" s="12" customFormat="1" ht="22.9" customHeight="1">
      <c r="B329" s="165"/>
      <c r="C329" s="166"/>
      <c r="D329" s="167" t="s">
        <v>77</v>
      </c>
      <c r="E329" s="179" t="s">
        <v>493</v>
      </c>
      <c r="F329" s="179" t="s">
        <v>494</v>
      </c>
      <c r="G329" s="166"/>
      <c r="H329" s="166"/>
      <c r="I329" s="169"/>
      <c r="J329" s="180">
        <f>BK329</f>
        <v>0</v>
      </c>
      <c r="K329" s="166"/>
      <c r="L329" s="171"/>
      <c r="M329" s="172"/>
      <c r="N329" s="173"/>
      <c r="O329" s="173"/>
      <c r="P329" s="174">
        <f>SUM(P330:P340)</f>
        <v>0</v>
      </c>
      <c r="Q329" s="173"/>
      <c r="R329" s="174">
        <f>SUM(R330:R340)</f>
        <v>0</v>
      </c>
      <c r="S329" s="173"/>
      <c r="T329" s="175">
        <f>SUM(T330:T340)</f>
        <v>0</v>
      </c>
      <c r="AR329" s="176" t="s">
        <v>143</v>
      </c>
      <c r="AT329" s="177" t="s">
        <v>77</v>
      </c>
      <c r="AU329" s="177" t="s">
        <v>83</v>
      </c>
      <c r="AY329" s="176" t="s">
        <v>135</v>
      </c>
      <c r="BK329" s="178">
        <f>SUM(BK330:BK340)</f>
        <v>0</v>
      </c>
    </row>
    <row r="330" spans="1:65" s="2" customFormat="1" ht="16.5" customHeight="1">
      <c r="A330" s="34"/>
      <c r="B330" s="35"/>
      <c r="C330" s="181" t="s">
        <v>495</v>
      </c>
      <c r="D330" s="181" t="s">
        <v>138</v>
      </c>
      <c r="E330" s="182" t="s">
        <v>496</v>
      </c>
      <c r="F330" s="183" t="s">
        <v>497</v>
      </c>
      <c r="G330" s="184" t="s">
        <v>141</v>
      </c>
      <c r="H330" s="185">
        <v>1</v>
      </c>
      <c r="I330" s="186"/>
      <c r="J330" s="187">
        <f>ROUND(I330*H330,2)</f>
        <v>0</v>
      </c>
      <c r="K330" s="183" t="s">
        <v>1</v>
      </c>
      <c r="L330" s="39"/>
      <c r="M330" s="188" t="s">
        <v>1</v>
      </c>
      <c r="N330" s="189" t="s">
        <v>43</v>
      </c>
      <c r="O330" s="71"/>
      <c r="P330" s="190">
        <f>O330*H330</f>
        <v>0</v>
      </c>
      <c r="Q330" s="190">
        <v>0</v>
      </c>
      <c r="R330" s="190">
        <f>Q330*H330</f>
        <v>0</v>
      </c>
      <c r="S330" s="190">
        <v>0</v>
      </c>
      <c r="T330" s="191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2" t="s">
        <v>143</v>
      </c>
      <c r="AT330" s="192" t="s">
        <v>138</v>
      </c>
      <c r="AU330" s="192" t="s">
        <v>85</v>
      </c>
      <c r="AY330" s="17" t="s">
        <v>135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7" t="s">
        <v>83</v>
      </c>
      <c r="BK330" s="193">
        <f>ROUND(I330*H330,2)</f>
        <v>0</v>
      </c>
      <c r="BL330" s="17" t="s">
        <v>143</v>
      </c>
      <c r="BM330" s="192" t="s">
        <v>498</v>
      </c>
    </row>
    <row r="331" spans="1:65" s="14" customFormat="1" ht="11.25">
      <c r="B331" s="205"/>
      <c r="C331" s="206"/>
      <c r="D331" s="196" t="s">
        <v>145</v>
      </c>
      <c r="E331" s="207" t="s">
        <v>1</v>
      </c>
      <c r="F331" s="208" t="s">
        <v>83</v>
      </c>
      <c r="G331" s="206"/>
      <c r="H331" s="209">
        <v>1</v>
      </c>
      <c r="I331" s="210"/>
      <c r="J331" s="206"/>
      <c r="K331" s="206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145</v>
      </c>
      <c r="AU331" s="215" t="s">
        <v>85</v>
      </c>
      <c r="AV331" s="14" t="s">
        <v>85</v>
      </c>
      <c r="AW331" s="14" t="s">
        <v>34</v>
      </c>
      <c r="AX331" s="14" t="s">
        <v>83</v>
      </c>
      <c r="AY331" s="215" t="s">
        <v>135</v>
      </c>
    </row>
    <row r="332" spans="1:65" s="2" customFormat="1" ht="24.2" customHeight="1">
      <c r="A332" s="34"/>
      <c r="B332" s="35"/>
      <c r="C332" s="181" t="s">
        <v>499</v>
      </c>
      <c r="D332" s="181" t="s">
        <v>138</v>
      </c>
      <c r="E332" s="182" t="s">
        <v>500</v>
      </c>
      <c r="F332" s="183" t="s">
        <v>501</v>
      </c>
      <c r="G332" s="184" t="s">
        <v>211</v>
      </c>
      <c r="H332" s="185">
        <v>1</v>
      </c>
      <c r="I332" s="186"/>
      <c r="J332" s="187">
        <f>ROUND(I332*H332,2)</f>
        <v>0</v>
      </c>
      <c r="K332" s="183" t="s">
        <v>1</v>
      </c>
      <c r="L332" s="39"/>
      <c r="M332" s="188" t="s">
        <v>1</v>
      </c>
      <c r="N332" s="189" t="s">
        <v>43</v>
      </c>
      <c r="O332" s="71"/>
      <c r="P332" s="190">
        <f>O332*H332</f>
        <v>0</v>
      </c>
      <c r="Q332" s="190">
        <v>0</v>
      </c>
      <c r="R332" s="190">
        <f>Q332*H332</f>
        <v>0</v>
      </c>
      <c r="S332" s="190">
        <v>0</v>
      </c>
      <c r="T332" s="191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2" t="s">
        <v>143</v>
      </c>
      <c r="AT332" s="192" t="s">
        <v>138</v>
      </c>
      <c r="AU332" s="192" t="s">
        <v>85</v>
      </c>
      <c r="AY332" s="17" t="s">
        <v>135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17" t="s">
        <v>83</v>
      </c>
      <c r="BK332" s="193">
        <f>ROUND(I332*H332,2)</f>
        <v>0</v>
      </c>
      <c r="BL332" s="17" t="s">
        <v>143</v>
      </c>
      <c r="BM332" s="192" t="s">
        <v>502</v>
      </c>
    </row>
    <row r="333" spans="1:65" s="2" customFormat="1" ht="16.5" customHeight="1">
      <c r="A333" s="34"/>
      <c r="B333" s="35"/>
      <c r="C333" s="181" t="s">
        <v>503</v>
      </c>
      <c r="D333" s="181" t="s">
        <v>138</v>
      </c>
      <c r="E333" s="182" t="s">
        <v>504</v>
      </c>
      <c r="F333" s="183" t="s">
        <v>505</v>
      </c>
      <c r="G333" s="184" t="s">
        <v>141</v>
      </c>
      <c r="H333" s="185">
        <v>1</v>
      </c>
      <c r="I333" s="186"/>
      <c r="J333" s="187">
        <f>ROUND(I333*H333,2)</f>
        <v>0</v>
      </c>
      <c r="K333" s="183" t="s">
        <v>1</v>
      </c>
      <c r="L333" s="39"/>
      <c r="M333" s="188" t="s">
        <v>1</v>
      </c>
      <c r="N333" s="189" t="s">
        <v>43</v>
      </c>
      <c r="O333" s="71"/>
      <c r="P333" s="190">
        <f>O333*H333</f>
        <v>0</v>
      </c>
      <c r="Q333" s="190">
        <v>0</v>
      </c>
      <c r="R333" s="190">
        <f>Q333*H333</f>
        <v>0</v>
      </c>
      <c r="S333" s="190">
        <v>0</v>
      </c>
      <c r="T333" s="191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2" t="s">
        <v>143</v>
      </c>
      <c r="AT333" s="192" t="s">
        <v>138</v>
      </c>
      <c r="AU333" s="192" t="s">
        <v>85</v>
      </c>
      <c r="AY333" s="17" t="s">
        <v>135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7" t="s">
        <v>83</v>
      </c>
      <c r="BK333" s="193">
        <f>ROUND(I333*H333,2)</f>
        <v>0</v>
      </c>
      <c r="BL333" s="17" t="s">
        <v>143</v>
      </c>
      <c r="BM333" s="192" t="s">
        <v>506</v>
      </c>
    </row>
    <row r="334" spans="1:65" s="13" customFormat="1" ht="11.25">
      <c r="B334" s="194"/>
      <c r="C334" s="195"/>
      <c r="D334" s="196" t="s">
        <v>145</v>
      </c>
      <c r="E334" s="197" t="s">
        <v>1</v>
      </c>
      <c r="F334" s="198" t="s">
        <v>507</v>
      </c>
      <c r="G334" s="195"/>
      <c r="H334" s="197" t="s">
        <v>1</v>
      </c>
      <c r="I334" s="199"/>
      <c r="J334" s="195"/>
      <c r="K334" s="195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145</v>
      </c>
      <c r="AU334" s="204" t="s">
        <v>85</v>
      </c>
      <c r="AV334" s="13" t="s">
        <v>83</v>
      </c>
      <c r="AW334" s="13" t="s">
        <v>34</v>
      </c>
      <c r="AX334" s="13" t="s">
        <v>78</v>
      </c>
      <c r="AY334" s="204" t="s">
        <v>135</v>
      </c>
    </row>
    <row r="335" spans="1:65" s="13" customFormat="1" ht="11.25">
      <c r="B335" s="194"/>
      <c r="C335" s="195"/>
      <c r="D335" s="196" t="s">
        <v>145</v>
      </c>
      <c r="E335" s="197" t="s">
        <v>1</v>
      </c>
      <c r="F335" s="198" t="s">
        <v>508</v>
      </c>
      <c r="G335" s="195"/>
      <c r="H335" s="197" t="s">
        <v>1</v>
      </c>
      <c r="I335" s="199"/>
      <c r="J335" s="195"/>
      <c r="K335" s="195"/>
      <c r="L335" s="200"/>
      <c r="M335" s="201"/>
      <c r="N335" s="202"/>
      <c r="O335" s="202"/>
      <c r="P335" s="202"/>
      <c r="Q335" s="202"/>
      <c r="R335" s="202"/>
      <c r="S335" s="202"/>
      <c r="T335" s="203"/>
      <c r="AT335" s="204" t="s">
        <v>145</v>
      </c>
      <c r="AU335" s="204" t="s">
        <v>85</v>
      </c>
      <c r="AV335" s="13" t="s">
        <v>83</v>
      </c>
      <c r="AW335" s="13" t="s">
        <v>34</v>
      </c>
      <c r="AX335" s="13" t="s">
        <v>78</v>
      </c>
      <c r="AY335" s="204" t="s">
        <v>135</v>
      </c>
    </row>
    <row r="336" spans="1:65" s="13" customFormat="1" ht="11.25">
      <c r="B336" s="194"/>
      <c r="C336" s="195"/>
      <c r="D336" s="196" t="s">
        <v>145</v>
      </c>
      <c r="E336" s="197" t="s">
        <v>1</v>
      </c>
      <c r="F336" s="198" t="s">
        <v>509</v>
      </c>
      <c r="G336" s="195"/>
      <c r="H336" s="197" t="s">
        <v>1</v>
      </c>
      <c r="I336" s="199"/>
      <c r="J336" s="195"/>
      <c r="K336" s="195"/>
      <c r="L336" s="200"/>
      <c r="M336" s="201"/>
      <c r="N336" s="202"/>
      <c r="O336" s="202"/>
      <c r="P336" s="202"/>
      <c r="Q336" s="202"/>
      <c r="R336" s="202"/>
      <c r="S336" s="202"/>
      <c r="T336" s="203"/>
      <c r="AT336" s="204" t="s">
        <v>145</v>
      </c>
      <c r="AU336" s="204" t="s">
        <v>85</v>
      </c>
      <c r="AV336" s="13" t="s">
        <v>83</v>
      </c>
      <c r="AW336" s="13" t="s">
        <v>34</v>
      </c>
      <c r="AX336" s="13" t="s">
        <v>78</v>
      </c>
      <c r="AY336" s="204" t="s">
        <v>135</v>
      </c>
    </row>
    <row r="337" spans="1:65" s="13" customFormat="1" ht="11.25">
      <c r="B337" s="194"/>
      <c r="C337" s="195"/>
      <c r="D337" s="196" t="s">
        <v>145</v>
      </c>
      <c r="E337" s="197" t="s">
        <v>1</v>
      </c>
      <c r="F337" s="198" t="s">
        <v>510</v>
      </c>
      <c r="G337" s="195"/>
      <c r="H337" s="197" t="s">
        <v>1</v>
      </c>
      <c r="I337" s="199"/>
      <c r="J337" s="195"/>
      <c r="K337" s="195"/>
      <c r="L337" s="200"/>
      <c r="M337" s="201"/>
      <c r="N337" s="202"/>
      <c r="O337" s="202"/>
      <c r="P337" s="202"/>
      <c r="Q337" s="202"/>
      <c r="R337" s="202"/>
      <c r="S337" s="202"/>
      <c r="T337" s="203"/>
      <c r="AT337" s="204" t="s">
        <v>145</v>
      </c>
      <c r="AU337" s="204" t="s">
        <v>85</v>
      </c>
      <c r="AV337" s="13" t="s">
        <v>83</v>
      </c>
      <c r="AW337" s="13" t="s">
        <v>34</v>
      </c>
      <c r="AX337" s="13" t="s">
        <v>78</v>
      </c>
      <c r="AY337" s="204" t="s">
        <v>135</v>
      </c>
    </row>
    <row r="338" spans="1:65" s="14" customFormat="1" ht="11.25">
      <c r="B338" s="205"/>
      <c r="C338" s="206"/>
      <c r="D338" s="196" t="s">
        <v>145</v>
      </c>
      <c r="E338" s="207" t="s">
        <v>1</v>
      </c>
      <c r="F338" s="208" t="s">
        <v>83</v>
      </c>
      <c r="G338" s="206"/>
      <c r="H338" s="209">
        <v>1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145</v>
      </c>
      <c r="AU338" s="215" t="s">
        <v>85</v>
      </c>
      <c r="AV338" s="14" t="s">
        <v>85</v>
      </c>
      <c r="AW338" s="14" t="s">
        <v>34</v>
      </c>
      <c r="AX338" s="14" t="s">
        <v>83</v>
      </c>
      <c r="AY338" s="215" t="s">
        <v>135</v>
      </c>
    </row>
    <row r="339" spans="1:65" s="2" customFormat="1" ht="16.5" customHeight="1">
      <c r="A339" s="34"/>
      <c r="B339" s="35"/>
      <c r="C339" s="181" t="s">
        <v>511</v>
      </c>
      <c r="D339" s="181" t="s">
        <v>138</v>
      </c>
      <c r="E339" s="182" t="s">
        <v>512</v>
      </c>
      <c r="F339" s="183" t="s">
        <v>513</v>
      </c>
      <c r="G339" s="184" t="s">
        <v>141</v>
      </c>
      <c r="H339" s="185">
        <v>1</v>
      </c>
      <c r="I339" s="186"/>
      <c r="J339" s="187">
        <f>ROUND(I339*H339,2)</f>
        <v>0</v>
      </c>
      <c r="K339" s="183" t="s">
        <v>1</v>
      </c>
      <c r="L339" s="39"/>
      <c r="M339" s="188" t="s">
        <v>1</v>
      </c>
      <c r="N339" s="189" t="s">
        <v>43</v>
      </c>
      <c r="O339" s="71"/>
      <c r="P339" s="190">
        <f>O339*H339</f>
        <v>0</v>
      </c>
      <c r="Q339" s="190">
        <v>0</v>
      </c>
      <c r="R339" s="190">
        <f>Q339*H339</f>
        <v>0</v>
      </c>
      <c r="S339" s="190">
        <v>0</v>
      </c>
      <c r="T339" s="191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2" t="s">
        <v>143</v>
      </c>
      <c r="AT339" s="192" t="s">
        <v>138</v>
      </c>
      <c r="AU339" s="192" t="s">
        <v>85</v>
      </c>
      <c r="AY339" s="17" t="s">
        <v>135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7" t="s">
        <v>83</v>
      </c>
      <c r="BK339" s="193">
        <f>ROUND(I339*H339,2)</f>
        <v>0</v>
      </c>
      <c r="BL339" s="17" t="s">
        <v>143</v>
      </c>
      <c r="BM339" s="192" t="s">
        <v>514</v>
      </c>
    </row>
    <row r="340" spans="1:65" s="14" customFormat="1" ht="11.25">
      <c r="B340" s="205"/>
      <c r="C340" s="206"/>
      <c r="D340" s="196" t="s">
        <v>145</v>
      </c>
      <c r="E340" s="207" t="s">
        <v>1</v>
      </c>
      <c r="F340" s="208" t="s">
        <v>83</v>
      </c>
      <c r="G340" s="206"/>
      <c r="H340" s="209">
        <v>1</v>
      </c>
      <c r="I340" s="210"/>
      <c r="J340" s="206"/>
      <c r="K340" s="206"/>
      <c r="L340" s="211"/>
      <c r="M340" s="212"/>
      <c r="N340" s="213"/>
      <c r="O340" s="213"/>
      <c r="P340" s="213"/>
      <c r="Q340" s="213"/>
      <c r="R340" s="213"/>
      <c r="S340" s="213"/>
      <c r="T340" s="214"/>
      <c r="AT340" s="215" t="s">
        <v>145</v>
      </c>
      <c r="AU340" s="215" t="s">
        <v>85</v>
      </c>
      <c r="AV340" s="14" t="s">
        <v>85</v>
      </c>
      <c r="AW340" s="14" t="s">
        <v>34</v>
      </c>
      <c r="AX340" s="14" t="s">
        <v>83</v>
      </c>
      <c r="AY340" s="215" t="s">
        <v>135</v>
      </c>
    </row>
    <row r="341" spans="1:65" s="12" customFormat="1" ht="25.9" customHeight="1">
      <c r="B341" s="165"/>
      <c r="C341" s="166"/>
      <c r="D341" s="167" t="s">
        <v>77</v>
      </c>
      <c r="E341" s="168" t="s">
        <v>515</v>
      </c>
      <c r="F341" s="168" t="s">
        <v>516</v>
      </c>
      <c r="G341" s="166"/>
      <c r="H341" s="166"/>
      <c r="I341" s="169"/>
      <c r="J341" s="170">
        <f>BK341</f>
        <v>0</v>
      </c>
      <c r="K341" s="166"/>
      <c r="L341" s="171"/>
      <c r="M341" s="172"/>
      <c r="N341" s="173"/>
      <c r="O341" s="173"/>
      <c r="P341" s="174">
        <f>P342+P348+P350+P356</f>
        <v>0</v>
      </c>
      <c r="Q341" s="173"/>
      <c r="R341" s="174">
        <f>R342+R348+R350+R356</f>
        <v>0</v>
      </c>
      <c r="S341" s="173"/>
      <c r="T341" s="175">
        <f>T342+T348+T350+T356</f>
        <v>0</v>
      </c>
      <c r="AR341" s="176" t="s">
        <v>177</v>
      </c>
      <c r="AT341" s="177" t="s">
        <v>77</v>
      </c>
      <c r="AU341" s="177" t="s">
        <v>78</v>
      </c>
      <c r="AY341" s="176" t="s">
        <v>135</v>
      </c>
      <c r="BK341" s="178">
        <f>BK342+BK348+BK350+BK356</f>
        <v>0</v>
      </c>
    </row>
    <row r="342" spans="1:65" s="12" customFormat="1" ht="22.9" customHeight="1">
      <c r="B342" s="165"/>
      <c r="C342" s="166"/>
      <c r="D342" s="167" t="s">
        <v>77</v>
      </c>
      <c r="E342" s="179" t="s">
        <v>517</v>
      </c>
      <c r="F342" s="179" t="s">
        <v>518</v>
      </c>
      <c r="G342" s="166"/>
      <c r="H342" s="166"/>
      <c r="I342" s="169"/>
      <c r="J342" s="180">
        <f>BK342</f>
        <v>0</v>
      </c>
      <c r="K342" s="166"/>
      <c r="L342" s="171"/>
      <c r="M342" s="172"/>
      <c r="N342" s="173"/>
      <c r="O342" s="173"/>
      <c r="P342" s="174">
        <f>SUM(P343:P347)</f>
        <v>0</v>
      </c>
      <c r="Q342" s="173"/>
      <c r="R342" s="174">
        <f>SUM(R343:R347)</f>
        <v>0</v>
      </c>
      <c r="S342" s="173"/>
      <c r="T342" s="175">
        <f>SUM(T343:T347)</f>
        <v>0</v>
      </c>
      <c r="AR342" s="176" t="s">
        <v>177</v>
      </c>
      <c r="AT342" s="177" t="s">
        <v>77</v>
      </c>
      <c r="AU342" s="177" t="s">
        <v>83</v>
      </c>
      <c r="AY342" s="176" t="s">
        <v>135</v>
      </c>
      <c r="BK342" s="178">
        <f>SUM(BK343:BK347)</f>
        <v>0</v>
      </c>
    </row>
    <row r="343" spans="1:65" s="2" customFormat="1" ht="16.5" customHeight="1">
      <c r="A343" s="34"/>
      <c r="B343" s="35"/>
      <c r="C343" s="181" t="s">
        <v>519</v>
      </c>
      <c r="D343" s="181" t="s">
        <v>138</v>
      </c>
      <c r="E343" s="182" t="s">
        <v>520</v>
      </c>
      <c r="F343" s="183" t="s">
        <v>521</v>
      </c>
      <c r="G343" s="184" t="s">
        <v>211</v>
      </c>
      <c r="H343" s="185">
        <v>1</v>
      </c>
      <c r="I343" s="186"/>
      <c r="J343" s="187">
        <f>ROUND(I343*H343,2)</f>
        <v>0</v>
      </c>
      <c r="K343" s="183" t="s">
        <v>235</v>
      </c>
      <c r="L343" s="39"/>
      <c r="M343" s="188" t="s">
        <v>1</v>
      </c>
      <c r="N343" s="189" t="s">
        <v>43</v>
      </c>
      <c r="O343" s="71"/>
      <c r="P343" s="190">
        <f>O343*H343</f>
        <v>0</v>
      </c>
      <c r="Q343" s="190">
        <v>0</v>
      </c>
      <c r="R343" s="190">
        <f>Q343*H343</f>
        <v>0</v>
      </c>
      <c r="S343" s="190">
        <v>0</v>
      </c>
      <c r="T343" s="191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2" t="s">
        <v>522</v>
      </c>
      <c r="AT343" s="192" t="s">
        <v>138</v>
      </c>
      <c r="AU343" s="192" t="s">
        <v>85</v>
      </c>
      <c r="AY343" s="17" t="s">
        <v>135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17" t="s">
        <v>83</v>
      </c>
      <c r="BK343" s="193">
        <f>ROUND(I343*H343,2)</f>
        <v>0</v>
      </c>
      <c r="BL343" s="17" t="s">
        <v>522</v>
      </c>
      <c r="BM343" s="192" t="s">
        <v>523</v>
      </c>
    </row>
    <row r="344" spans="1:65" s="14" customFormat="1" ht="22.5">
      <c r="B344" s="205"/>
      <c r="C344" s="206"/>
      <c r="D344" s="196" t="s">
        <v>145</v>
      </c>
      <c r="E344" s="207" t="s">
        <v>1</v>
      </c>
      <c r="F344" s="208" t="s">
        <v>524</v>
      </c>
      <c r="G344" s="206"/>
      <c r="H344" s="209">
        <v>1</v>
      </c>
      <c r="I344" s="210"/>
      <c r="J344" s="206"/>
      <c r="K344" s="206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145</v>
      </c>
      <c r="AU344" s="215" t="s">
        <v>85</v>
      </c>
      <c r="AV344" s="14" t="s">
        <v>85</v>
      </c>
      <c r="AW344" s="14" t="s">
        <v>34</v>
      </c>
      <c r="AX344" s="14" t="s">
        <v>83</v>
      </c>
      <c r="AY344" s="215" t="s">
        <v>135</v>
      </c>
    </row>
    <row r="345" spans="1:65" s="2" customFormat="1" ht="16.5" customHeight="1">
      <c r="A345" s="34"/>
      <c r="B345" s="35"/>
      <c r="C345" s="181" t="s">
        <v>525</v>
      </c>
      <c r="D345" s="181" t="s">
        <v>138</v>
      </c>
      <c r="E345" s="182" t="s">
        <v>526</v>
      </c>
      <c r="F345" s="183" t="s">
        <v>527</v>
      </c>
      <c r="G345" s="184" t="s">
        <v>211</v>
      </c>
      <c r="H345" s="185">
        <v>1</v>
      </c>
      <c r="I345" s="186"/>
      <c r="J345" s="187">
        <f>ROUND(I345*H345,2)</f>
        <v>0</v>
      </c>
      <c r="K345" s="183" t="s">
        <v>235</v>
      </c>
      <c r="L345" s="39"/>
      <c r="M345" s="188" t="s">
        <v>1</v>
      </c>
      <c r="N345" s="189" t="s">
        <v>43</v>
      </c>
      <c r="O345" s="71"/>
      <c r="P345" s="190">
        <f>O345*H345</f>
        <v>0</v>
      </c>
      <c r="Q345" s="190">
        <v>0</v>
      </c>
      <c r="R345" s="190">
        <f>Q345*H345</f>
        <v>0</v>
      </c>
      <c r="S345" s="190">
        <v>0</v>
      </c>
      <c r="T345" s="191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2" t="s">
        <v>522</v>
      </c>
      <c r="AT345" s="192" t="s">
        <v>138</v>
      </c>
      <c r="AU345" s="192" t="s">
        <v>85</v>
      </c>
      <c r="AY345" s="17" t="s">
        <v>135</v>
      </c>
      <c r="BE345" s="193">
        <f>IF(N345="základní",J345,0)</f>
        <v>0</v>
      </c>
      <c r="BF345" s="193">
        <f>IF(N345="snížená",J345,0)</f>
        <v>0</v>
      </c>
      <c r="BG345" s="193">
        <f>IF(N345="zákl. přenesená",J345,0)</f>
        <v>0</v>
      </c>
      <c r="BH345" s="193">
        <f>IF(N345="sníž. přenesená",J345,0)</f>
        <v>0</v>
      </c>
      <c r="BI345" s="193">
        <f>IF(N345="nulová",J345,0)</f>
        <v>0</v>
      </c>
      <c r="BJ345" s="17" t="s">
        <v>83</v>
      </c>
      <c r="BK345" s="193">
        <f>ROUND(I345*H345,2)</f>
        <v>0</v>
      </c>
      <c r="BL345" s="17" t="s">
        <v>522</v>
      </c>
      <c r="BM345" s="192" t="s">
        <v>528</v>
      </c>
    </row>
    <row r="346" spans="1:65" s="13" customFormat="1" ht="22.5">
      <c r="B346" s="194"/>
      <c r="C346" s="195"/>
      <c r="D346" s="196" t="s">
        <v>145</v>
      </c>
      <c r="E346" s="197" t="s">
        <v>1</v>
      </c>
      <c r="F346" s="198" t="s">
        <v>529</v>
      </c>
      <c r="G346" s="195"/>
      <c r="H346" s="197" t="s">
        <v>1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145</v>
      </c>
      <c r="AU346" s="204" t="s">
        <v>85</v>
      </c>
      <c r="AV346" s="13" t="s">
        <v>83</v>
      </c>
      <c r="AW346" s="13" t="s">
        <v>34</v>
      </c>
      <c r="AX346" s="13" t="s">
        <v>78</v>
      </c>
      <c r="AY346" s="204" t="s">
        <v>135</v>
      </c>
    </row>
    <row r="347" spans="1:65" s="14" customFormat="1" ht="11.25">
      <c r="B347" s="205"/>
      <c r="C347" s="206"/>
      <c r="D347" s="196" t="s">
        <v>145</v>
      </c>
      <c r="E347" s="207" t="s">
        <v>1</v>
      </c>
      <c r="F347" s="208" t="s">
        <v>83</v>
      </c>
      <c r="G347" s="206"/>
      <c r="H347" s="209">
        <v>1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145</v>
      </c>
      <c r="AU347" s="215" t="s">
        <v>85</v>
      </c>
      <c r="AV347" s="14" t="s">
        <v>85</v>
      </c>
      <c r="AW347" s="14" t="s">
        <v>34</v>
      </c>
      <c r="AX347" s="14" t="s">
        <v>83</v>
      </c>
      <c r="AY347" s="215" t="s">
        <v>135</v>
      </c>
    </row>
    <row r="348" spans="1:65" s="12" customFormat="1" ht="22.9" customHeight="1">
      <c r="B348" s="165"/>
      <c r="C348" s="166"/>
      <c r="D348" s="167" t="s">
        <v>77</v>
      </c>
      <c r="E348" s="179" t="s">
        <v>530</v>
      </c>
      <c r="F348" s="179" t="s">
        <v>531</v>
      </c>
      <c r="G348" s="166"/>
      <c r="H348" s="166"/>
      <c r="I348" s="169"/>
      <c r="J348" s="180">
        <f>BK348</f>
        <v>0</v>
      </c>
      <c r="K348" s="166"/>
      <c r="L348" s="171"/>
      <c r="M348" s="172"/>
      <c r="N348" s="173"/>
      <c r="O348" s="173"/>
      <c r="P348" s="174">
        <f>P349</f>
        <v>0</v>
      </c>
      <c r="Q348" s="173"/>
      <c r="R348" s="174">
        <f>R349</f>
        <v>0</v>
      </c>
      <c r="S348" s="173"/>
      <c r="T348" s="175">
        <f>T349</f>
        <v>0</v>
      </c>
      <c r="AR348" s="176" t="s">
        <v>177</v>
      </c>
      <c r="AT348" s="177" t="s">
        <v>77</v>
      </c>
      <c r="AU348" s="177" t="s">
        <v>83</v>
      </c>
      <c r="AY348" s="176" t="s">
        <v>135</v>
      </c>
      <c r="BK348" s="178">
        <f>BK349</f>
        <v>0</v>
      </c>
    </row>
    <row r="349" spans="1:65" s="2" customFormat="1" ht="16.5" customHeight="1">
      <c r="A349" s="34"/>
      <c r="B349" s="35"/>
      <c r="C349" s="181" t="s">
        <v>532</v>
      </c>
      <c r="D349" s="181" t="s">
        <v>138</v>
      </c>
      <c r="E349" s="182" t="s">
        <v>533</v>
      </c>
      <c r="F349" s="183" t="s">
        <v>531</v>
      </c>
      <c r="G349" s="184" t="s">
        <v>482</v>
      </c>
      <c r="H349" s="185">
        <v>10</v>
      </c>
      <c r="I349" s="186"/>
      <c r="J349" s="187">
        <f>ROUND(I349*H349,2)</f>
        <v>0</v>
      </c>
      <c r="K349" s="183" t="s">
        <v>235</v>
      </c>
      <c r="L349" s="39"/>
      <c r="M349" s="188" t="s">
        <v>1</v>
      </c>
      <c r="N349" s="189" t="s">
        <v>43</v>
      </c>
      <c r="O349" s="71"/>
      <c r="P349" s="190">
        <f>O349*H349</f>
        <v>0</v>
      </c>
      <c r="Q349" s="190">
        <v>0</v>
      </c>
      <c r="R349" s="190">
        <f>Q349*H349</f>
        <v>0</v>
      </c>
      <c r="S349" s="190">
        <v>0</v>
      </c>
      <c r="T349" s="191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2" t="s">
        <v>522</v>
      </c>
      <c r="AT349" s="192" t="s">
        <v>138</v>
      </c>
      <c r="AU349" s="192" t="s">
        <v>85</v>
      </c>
      <c r="AY349" s="17" t="s">
        <v>135</v>
      </c>
      <c r="BE349" s="193">
        <f>IF(N349="základní",J349,0)</f>
        <v>0</v>
      </c>
      <c r="BF349" s="193">
        <f>IF(N349="snížená",J349,0)</f>
        <v>0</v>
      </c>
      <c r="BG349" s="193">
        <f>IF(N349="zákl. přenesená",J349,0)</f>
        <v>0</v>
      </c>
      <c r="BH349" s="193">
        <f>IF(N349="sníž. přenesená",J349,0)</f>
        <v>0</v>
      </c>
      <c r="BI349" s="193">
        <f>IF(N349="nulová",J349,0)</f>
        <v>0</v>
      </c>
      <c r="BJ349" s="17" t="s">
        <v>83</v>
      </c>
      <c r="BK349" s="193">
        <f>ROUND(I349*H349,2)</f>
        <v>0</v>
      </c>
      <c r="BL349" s="17" t="s">
        <v>522</v>
      </c>
      <c r="BM349" s="192" t="s">
        <v>534</v>
      </c>
    </row>
    <row r="350" spans="1:65" s="12" customFormat="1" ht="22.9" customHeight="1">
      <c r="B350" s="165"/>
      <c r="C350" s="166"/>
      <c r="D350" s="167" t="s">
        <v>77</v>
      </c>
      <c r="E350" s="179" t="s">
        <v>535</v>
      </c>
      <c r="F350" s="179" t="s">
        <v>536</v>
      </c>
      <c r="G350" s="166"/>
      <c r="H350" s="166"/>
      <c r="I350" s="169"/>
      <c r="J350" s="180">
        <f>BK350</f>
        <v>0</v>
      </c>
      <c r="K350" s="166"/>
      <c r="L350" s="171"/>
      <c r="M350" s="172"/>
      <c r="N350" s="173"/>
      <c r="O350" s="173"/>
      <c r="P350" s="174">
        <f>SUM(P351:P355)</f>
        <v>0</v>
      </c>
      <c r="Q350" s="173"/>
      <c r="R350" s="174">
        <f>SUM(R351:R355)</f>
        <v>0</v>
      </c>
      <c r="S350" s="173"/>
      <c r="T350" s="175">
        <f>SUM(T351:T355)</f>
        <v>0</v>
      </c>
      <c r="AR350" s="176" t="s">
        <v>177</v>
      </c>
      <c r="AT350" s="177" t="s">
        <v>77</v>
      </c>
      <c r="AU350" s="177" t="s">
        <v>83</v>
      </c>
      <c r="AY350" s="176" t="s">
        <v>135</v>
      </c>
      <c r="BK350" s="178">
        <f>SUM(BK351:BK355)</f>
        <v>0</v>
      </c>
    </row>
    <row r="351" spans="1:65" s="2" customFormat="1" ht="16.5" customHeight="1">
      <c r="A351" s="34"/>
      <c r="B351" s="35"/>
      <c r="C351" s="181" t="s">
        <v>537</v>
      </c>
      <c r="D351" s="181" t="s">
        <v>138</v>
      </c>
      <c r="E351" s="182" t="s">
        <v>538</v>
      </c>
      <c r="F351" s="183" t="s">
        <v>539</v>
      </c>
      <c r="G351" s="184" t="s">
        <v>154</v>
      </c>
      <c r="H351" s="185">
        <v>200</v>
      </c>
      <c r="I351" s="186"/>
      <c r="J351" s="187">
        <f>ROUND(I351*H351,2)</f>
        <v>0</v>
      </c>
      <c r="K351" s="183" t="s">
        <v>235</v>
      </c>
      <c r="L351" s="39"/>
      <c r="M351" s="188" t="s">
        <v>1</v>
      </c>
      <c r="N351" s="189" t="s">
        <v>43</v>
      </c>
      <c r="O351" s="71"/>
      <c r="P351" s="190">
        <f>O351*H351</f>
        <v>0</v>
      </c>
      <c r="Q351" s="190">
        <v>0</v>
      </c>
      <c r="R351" s="190">
        <f>Q351*H351</f>
        <v>0</v>
      </c>
      <c r="S351" s="190">
        <v>0</v>
      </c>
      <c r="T351" s="191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2" t="s">
        <v>143</v>
      </c>
      <c r="AT351" s="192" t="s">
        <v>138</v>
      </c>
      <c r="AU351" s="192" t="s">
        <v>85</v>
      </c>
      <c r="AY351" s="17" t="s">
        <v>135</v>
      </c>
      <c r="BE351" s="193">
        <f>IF(N351="základní",J351,0)</f>
        <v>0</v>
      </c>
      <c r="BF351" s="193">
        <f>IF(N351="snížená",J351,0)</f>
        <v>0</v>
      </c>
      <c r="BG351" s="193">
        <f>IF(N351="zákl. přenesená",J351,0)</f>
        <v>0</v>
      </c>
      <c r="BH351" s="193">
        <f>IF(N351="sníž. přenesená",J351,0)</f>
        <v>0</v>
      </c>
      <c r="BI351" s="193">
        <f>IF(N351="nulová",J351,0)</f>
        <v>0</v>
      </c>
      <c r="BJ351" s="17" t="s">
        <v>83</v>
      </c>
      <c r="BK351" s="193">
        <f>ROUND(I351*H351,2)</f>
        <v>0</v>
      </c>
      <c r="BL351" s="17" t="s">
        <v>143</v>
      </c>
      <c r="BM351" s="192" t="s">
        <v>540</v>
      </c>
    </row>
    <row r="352" spans="1:65" s="13" customFormat="1" ht="11.25">
      <c r="B352" s="194"/>
      <c r="C352" s="195"/>
      <c r="D352" s="196" t="s">
        <v>145</v>
      </c>
      <c r="E352" s="197" t="s">
        <v>1</v>
      </c>
      <c r="F352" s="198" t="s">
        <v>541</v>
      </c>
      <c r="G352" s="195"/>
      <c r="H352" s="197" t="s">
        <v>1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145</v>
      </c>
      <c r="AU352" s="204" t="s">
        <v>85</v>
      </c>
      <c r="AV352" s="13" t="s">
        <v>83</v>
      </c>
      <c r="AW352" s="13" t="s">
        <v>34</v>
      </c>
      <c r="AX352" s="13" t="s">
        <v>78</v>
      </c>
      <c r="AY352" s="204" t="s">
        <v>135</v>
      </c>
    </row>
    <row r="353" spans="1:65" s="14" customFormat="1" ht="11.25">
      <c r="B353" s="205"/>
      <c r="C353" s="206"/>
      <c r="D353" s="196" t="s">
        <v>145</v>
      </c>
      <c r="E353" s="207" t="s">
        <v>1</v>
      </c>
      <c r="F353" s="208" t="s">
        <v>542</v>
      </c>
      <c r="G353" s="206"/>
      <c r="H353" s="209">
        <v>200</v>
      </c>
      <c r="I353" s="210"/>
      <c r="J353" s="206"/>
      <c r="K353" s="206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145</v>
      </c>
      <c r="AU353" s="215" t="s">
        <v>85</v>
      </c>
      <c r="AV353" s="14" t="s">
        <v>85</v>
      </c>
      <c r="AW353" s="14" t="s">
        <v>34</v>
      </c>
      <c r="AX353" s="14" t="s">
        <v>83</v>
      </c>
      <c r="AY353" s="215" t="s">
        <v>135</v>
      </c>
    </row>
    <row r="354" spans="1:65" s="2" customFormat="1" ht="16.5" customHeight="1">
      <c r="A354" s="34"/>
      <c r="B354" s="35"/>
      <c r="C354" s="181" t="s">
        <v>543</v>
      </c>
      <c r="D354" s="181" t="s">
        <v>138</v>
      </c>
      <c r="E354" s="182" t="s">
        <v>544</v>
      </c>
      <c r="F354" s="183" t="s">
        <v>545</v>
      </c>
      <c r="G354" s="184" t="s">
        <v>211</v>
      </c>
      <c r="H354" s="185">
        <v>1</v>
      </c>
      <c r="I354" s="186"/>
      <c r="J354" s="187">
        <f>ROUND(I354*H354,2)</f>
        <v>0</v>
      </c>
      <c r="K354" s="183" t="s">
        <v>235</v>
      </c>
      <c r="L354" s="39"/>
      <c r="M354" s="188" t="s">
        <v>1</v>
      </c>
      <c r="N354" s="189" t="s">
        <v>43</v>
      </c>
      <c r="O354" s="71"/>
      <c r="P354" s="190">
        <f>O354*H354</f>
        <v>0</v>
      </c>
      <c r="Q354" s="190">
        <v>0</v>
      </c>
      <c r="R354" s="190">
        <f>Q354*H354</f>
        <v>0</v>
      </c>
      <c r="S354" s="190">
        <v>0</v>
      </c>
      <c r="T354" s="191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2" t="s">
        <v>143</v>
      </c>
      <c r="AT354" s="192" t="s">
        <v>138</v>
      </c>
      <c r="AU354" s="192" t="s">
        <v>85</v>
      </c>
      <c r="AY354" s="17" t="s">
        <v>135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7" t="s">
        <v>83</v>
      </c>
      <c r="BK354" s="193">
        <f>ROUND(I354*H354,2)</f>
        <v>0</v>
      </c>
      <c r="BL354" s="17" t="s">
        <v>143</v>
      </c>
      <c r="BM354" s="192" t="s">
        <v>546</v>
      </c>
    </row>
    <row r="355" spans="1:65" s="14" customFormat="1" ht="11.25">
      <c r="B355" s="205"/>
      <c r="C355" s="206"/>
      <c r="D355" s="196" t="s">
        <v>145</v>
      </c>
      <c r="E355" s="207" t="s">
        <v>1</v>
      </c>
      <c r="F355" s="208" t="s">
        <v>83</v>
      </c>
      <c r="G355" s="206"/>
      <c r="H355" s="209">
        <v>1</v>
      </c>
      <c r="I355" s="210"/>
      <c r="J355" s="206"/>
      <c r="K355" s="206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145</v>
      </c>
      <c r="AU355" s="215" t="s">
        <v>85</v>
      </c>
      <c r="AV355" s="14" t="s">
        <v>85</v>
      </c>
      <c r="AW355" s="14" t="s">
        <v>34</v>
      </c>
      <c r="AX355" s="14" t="s">
        <v>83</v>
      </c>
      <c r="AY355" s="215" t="s">
        <v>135</v>
      </c>
    </row>
    <row r="356" spans="1:65" s="12" customFormat="1" ht="22.9" customHeight="1">
      <c r="B356" s="165"/>
      <c r="C356" s="166"/>
      <c r="D356" s="167" t="s">
        <v>77</v>
      </c>
      <c r="E356" s="179" t="s">
        <v>547</v>
      </c>
      <c r="F356" s="179" t="s">
        <v>548</v>
      </c>
      <c r="G356" s="166"/>
      <c r="H356" s="166"/>
      <c r="I356" s="169"/>
      <c r="J356" s="180">
        <f>BK356</f>
        <v>0</v>
      </c>
      <c r="K356" s="166"/>
      <c r="L356" s="171"/>
      <c r="M356" s="172"/>
      <c r="N356" s="173"/>
      <c r="O356" s="173"/>
      <c r="P356" s="174">
        <f>SUM(P357:P361)</f>
        <v>0</v>
      </c>
      <c r="Q356" s="173"/>
      <c r="R356" s="174">
        <f>SUM(R357:R361)</f>
        <v>0</v>
      </c>
      <c r="S356" s="173"/>
      <c r="T356" s="175">
        <f>SUM(T357:T361)</f>
        <v>0</v>
      </c>
      <c r="AR356" s="176" t="s">
        <v>177</v>
      </c>
      <c r="AT356" s="177" t="s">
        <v>77</v>
      </c>
      <c r="AU356" s="177" t="s">
        <v>83</v>
      </c>
      <c r="AY356" s="176" t="s">
        <v>135</v>
      </c>
      <c r="BK356" s="178">
        <f>SUM(BK357:BK361)</f>
        <v>0</v>
      </c>
    </row>
    <row r="357" spans="1:65" s="2" customFormat="1" ht="16.5" customHeight="1">
      <c r="A357" s="34"/>
      <c r="B357" s="35"/>
      <c r="C357" s="181" t="s">
        <v>549</v>
      </c>
      <c r="D357" s="181" t="s">
        <v>138</v>
      </c>
      <c r="E357" s="182" t="s">
        <v>550</v>
      </c>
      <c r="F357" s="183" t="s">
        <v>551</v>
      </c>
      <c r="G357" s="184" t="s">
        <v>211</v>
      </c>
      <c r="H357" s="185">
        <v>1</v>
      </c>
      <c r="I357" s="186"/>
      <c r="J357" s="187">
        <f>ROUND(I357*H357,2)</f>
        <v>0</v>
      </c>
      <c r="K357" s="183" t="s">
        <v>235</v>
      </c>
      <c r="L357" s="39"/>
      <c r="M357" s="188" t="s">
        <v>1</v>
      </c>
      <c r="N357" s="189" t="s">
        <v>43</v>
      </c>
      <c r="O357" s="71"/>
      <c r="P357" s="190">
        <f>O357*H357</f>
        <v>0</v>
      </c>
      <c r="Q357" s="190">
        <v>0</v>
      </c>
      <c r="R357" s="190">
        <f>Q357*H357</f>
        <v>0</v>
      </c>
      <c r="S357" s="190">
        <v>0</v>
      </c>
      <c r="T357" s="191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2" t="s">
        <v>522</v>
      </c>
      <c r="AT357" s="192" t="s">
        <v>138</v>
      </c>
      <c r="AU357" s="192" t="s">
        <v>85</v>
      </c>
      <c r="AY357" s="17" t="s">
        <v>135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17" t="s">
        <v>83</v>
      </c>
      <c r="BK357" s="193">
        <f>ROUND(I357*H357,2)</f>
        <v>0</v>
      </c>
      <c r="BL357" s="17" t="s">
        <v>522</v>
      </c>
      <c r="BM357" s="192" t="s">
        <v>552</v>
      </c>
    </row>
    <row r="358" spans="1:65" s="13" customFormat="1" ht="11.25">
      <c r="B358" s="194"/>
      <c r="C358" s="195"/>
      <c r="D358" s="196" t="s">
        <v>145</v>
      </c>
      <c r="E358" s="197" t="s">
        <v>1</v>
      </c>
      <c r="F358" s="198" t="s">
        <v>553</v>
      </c>
      <c r="G358" s="195"/>
      <c r="H358" s="197" t="s">
        <v>1</v>
      </c>
      <c r="I358" s="199"/>
      <c r="J358" s="195"/>
      <c r="K358" s="195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145</v>
      </c>
      <c r="AU358" s="204" t="s">
        <v>85</v>
      </c>
      <c r="AV358" s="13" t="s">
        <v>83</v>
      </c>
      <c r="AW358" s="13" t="s">
        <v>34</v>
      </c>
      <c r="AX358" s="13" t="s">
        <v>78</v>
      </c>
      <c r="AY358" s="204" t="s">
        <v>135</v>
      </c>
    </row>
    <row r="359" spans="1:65" s="14" customFormat="1" ht="11.25">
      <c r="B359" s="205"/>
      <c r="C359" s="206"/>
      <c r="D359" s="196" t="s">
        <v>145</v>
      </c>
      <c r="E359" s="207" t="s">
        <v>1</v>
      </c>
      <c r="F359" s="208" t="s">
        <v>83</v>
      </c>
      <c r="G359" s="206"/>
      <c r="H359" s="209">
        <v>1</v>
      </c>
      <c r="I359" s="210"/>
      <c r="J359" s="206"/>
      <c r="K359" s="206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145</v>
      </c>
      <c r="AU359" s="215" t="s">
        <v>85</v>
      </c>
      <c r="AV359" s="14" t="s">
        <v>85</v>
      </c>
      <c r="AW359" s="14" t="s">
        <v>34</v>
      </c>
      <c r="AX359" s="14" t="s">
        <v>83</v>
      </c>
      <c r="AY359" s="215" t="s">
        <v>135</v>
      </c>
    </row>
    <row r="360" spans="1:65" s="2" customFormat="1" ht="16.5" customHeight="1">
      <c r="A360" s="34"/>
      <c r="B360" s="35"/>
      <c r="C360" s="181" t="s">
        <v>554</v>
      </c>
      <c r="D360" s="181" t="s">
        <v>138</v>
      </c>
      <c r="E360" s="182" t="s">
        <v>555</v>
      </c>
      <c r="F360" s="183" t="s">
        <v>556</v>
      </c>
      <c r="G360" s="184" t="s">
        <v>482</v>
      </c>
      <c r="H360" s="185">
        <v>20</v>
      </c>
      <c r="I360" s="186"/>
      <c r="J360" s="187">
        <f>ROUND(I360*H360,2)</f>
        <v>0</v>
      </c>
      <c r="K360" s="183" t="s">
        <v>235</v>
      </c>
      <c r="L360" s="39"/>
      <c r="M360" s="188" t="s">
        <v>1</v>
      </c>
      <c r="N360" s="189" t="s">
        <v>43</v>
      </c>
      <c r="O360" s="71"/>
      <c r="P360" s="190">
        <f>O360*H360</f>
        <v>0</v>
      </c>
      <c r="Q360" s="190">
        <v>0</v>
      </c>
      <c r="R360" s="190">
        <f>Q360*H360</f>
        <v>0</v>
      </c>
      <c r="S360" s="190">
        <v>0</v>
      </c>
      <c r="T360" s="191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2" t="s">
        <v>522</v>
      </c>
      <c r="AT360" s="192" t="s">
        <v>138</v>
      </c>
      <c r="AU360" s="192" t="s">
        <v>85</v>
      </c>
      <c r="AY360" s="17" t="s">
        <v>135</v>
      </c>
      <c r="BE360" s="193">
        <f>IF(N360="základní",J360,0)</f>
        <v>0</v>
      </c>
      <c r="BF360" s="193">
        <f>IF(N360="snížená",J360,0)</f>
        <v>0</v>
      </c>
      <c r="BG360" s="193">
        <f>IF(N360="zákl. přenesená",J360,0)</f>
        <v>0</v>
      </c>
      <c r="BH360" s="193">
        <f>IF(N360="sníž. přenesená",J360,0)</f>
        <v>0</v>
      </c>
      <c r="BI360" s="193">
        <f>IF(N360="nulová",J360,0)</f>
        <v>0</v>
      </c>
      <c r="BJ360" s="17" t="s">
        <v>83</v>
      </c>
      <c r="BK360" s="193">
        <f>ROUND(I360*H360,2)</f>
        <v>0</v>
      </c>
      <c r="BL360" s="17" t="s">
        <v>522</v>
      </c>
      <c r="BM360" s="192" t="s">
        <v>557</v>
      </c>
    </row>
    <row r="361" spans="1:65" s="14" customFormat="1" ht="11.25">
      <c r="B361" s="205"/>
      <c r="C361" s="206"/>
      <c r="D361" s="196" t="s">
        <v>145</v>
      </c>
      <c r="E361" s="207" t="s">
        <v>1</v>
      </c>
      <c r="F361" s="208" t="s">
        <v>253</v>
      </c>
      <c r="G361" s="206"/>
      <c r="H361" s="209">
        <v>20</v>
      </c>
      <c r="I361" s="210"/>
      <c r="J361" s="206"/>
      <c r="K361" s="206"/>
      <c r="L361" s="211"/>
      <c r="M361" s="241"/>
      <c r="N361" s="242"/>
      <c r="O361" s="242"/>
      <c r="P361" s="242"/>
      <c r="Q361" s="242"/>
      <c r="R361" s="242"/>
      <c r="S361" s="242"/>
      <c r="T361" s="243"/>
      <c r="AT361" s="215" t="s">
        <v>145</v>
      </c>
      <c r="AU361" s="215" t="s">
        <v>85</v>
      </c>
      <c r="AV361" s="14" t="s">
        <v>85</v>
      </c>
      <c r="AW361" s="14" t="s">
        <v>34</v>
      </c>
      <c r="AX361" s="14" t="s">
        <v>83</v>
      </c>
      <c r="AY361" s="215" t="s">
        <v>135</v>
      </c>
    </row>
    <row r="362" spans="1:65" s="2" customFormat="1" ht="6.95" customHeight="1">
      <c r="A362" s="34"/>
      <c r="B362" s="54"/>
      <c r="C362" s="55"/>
      <c r="D362" s="55"/>
      <c r="E362" s="55"/>
      <c r="F362" s="55"/>
      <c r="G362" s="55"/>
      <c r="H362" s="55"/>
      <c r="I362" s="55"/>
      <c r="J362" s="55"/>
      <c r="K362" s="55"/>
      <c r="L362" s="39"/>
      <c r="M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</row>
  </sheetData>
  <sheetProtection algorithmName="SHA-512" hashValue="ONfqGnxDEh5gRX1guHNirVqI4XNcZa36u6APmFPAZyiASO/POsLpeZMoBFFAzqBw5ahgTtj0HgelLTpzaTUQQw==" saltValue="xk6VsTLhnb+9AvE635XRzoC9YAQ9cmtV/pLv0CfLFbPLX7JTqUom3Y+ip3OJjghTOJTLBo226Hgo7Aeob5xTZw==" spinCount="100000" sheet="1" objects="1" scenarios="1" formatColumns="0" formatRows="0" autoFilter="0"/>
  <autoFilter ref="C139:K361"/>
  <mergeCells count="6">
    <mergeCell ref="L2:V2"/>
    <mergeCell ref="E7:H7"/>
    <mergeCell ref="E16:H16"/>
    <mergeCell ref="E25:H25"/>
    <mergeCell ref="E85:H85"/>
    <mergeCell ref="E132:H13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3"/>
      <c r="C3" s="104"/>
      <c r="D3" s="104"/>
      <c r="E3" s="104"/>
      <c r="F3" s="104"/>
      <c r="G3" s="104"/>
      <c r="H3" s="20"/>
    </row>
    <row r="4" spans="1:8" s="1" customFormat="1" ht="24.95" customHeight="1">
      <c r="B4" s="20"/>
      <c r="C4" s="105" t="s">
        <v>558</v>
      </c>
      <c r="H4" s="20"/>
    </row>
    <row r="5" spans="1:8" s="1" customFormat="1" ht="12" customHeight="1">
      <c r="B5" s="20"/>
      <c r="C5" s="244" t="s">
        <v>13</v>
      </c>
      <c r="D5" s="302" t="s">
        <v>14</v>
      </c>
      <c r="E5" s="297"/>
      <c r="F5" s="297"/>
      <c r="H5" s="20"/>
    </row>
    <row r="6" spans="1:8" s="1" customFormat="1" ht="36.950000000000003" customHeight="1">
      <c r="B6" s="20"/>
      <c r="C6" s="245" t="s">
        <v>16</v>
      </c>
      <c r="D6" s="304" t="s">
        <v>17</v>
      </c>
      <c r="E6" s="297"/>
      <c r="F6" s="297"/>
      <c r="H6" s="20"/>
    </row>
    <row r="7" spans="1:8" s="1" customFormat="1" ht="16.5" customHeight="1">
      <c r="B7" s="20"/>
      <c r="C7" s="107" t="s">
        <v>22</v>
      </c>
      <c r="D7" s="109" t="str">
        <f>'Rekapitulace stavby'!AN8</f>
        <v>21. 7. 2023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54"/>
      <c r="B9" s="246"/>
      <c r="C9" s="247" t="s">
        <v>59</v>
      </c>
      <c r="D9" s="248" t="s">
        <v>60</v>
      </c>
      <c r="E9" s="248" t="s">
        <v>122</v>
      </c>
      <c r="F9" s="249" t="s">
        <v>559</v>
      </c>
      <c r="G9" s="154"/>
      <c r="H9" s="246"/>
    </row>
    <row r="10" spans="1:8" s="2" customFormat="1" ht="26.45" customHeight="1">
      <c r="A10" s="34"/>
      <c r="B10" s="39"/>
      <c r="C10" s="250" t="s">
        <v>14</v>
      </c>
      <c r="D10" s="250" t="s">
        <v>17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51" t="s">
        <v>560</v>
      </c>
      <c r="D11" s="252" t="s">
        <v>561</v>
      </c>
      <c r="E11" s="253" t="s">
        <v>1</v>
      </c>
      <c r="F11" s="254">
        <v>3.6080000000000001</v>
      </c>
      <c r="G11" s="34"/>
      <c r="H11" s="39"/>
    </row>
    <row r="12" spans="1:8" s="2" customFormat="1" ht="16.899999999999999" customHeight="1">
      <c r="A12" s="34"/>
      <c r="B12" s="39"/>
      <c r="C12" s="255" t="s">
        <v>1</v>
      </c>
      <c r="D12" s="255" t="s">
        <v>562</v>
      </c>
      <c r="E12" s="17" t="s">
        <v>1</v>
      </c>
      <c r="F12" s="256">
        <v>0</v>
      </c>
      <c r="G12" s="34"/>
      <c r="H12" s="39"/>
    </row>
    <row r="13" spans="1:8" s="2" customFormat="1" ht="16.899999999999999" customHeight="1">
      <c r="A13" s="34"/>
      <c r="B13" s="39"/>
      <c r="C13" s="255" t="s">
        <v>560</v>
      </c>
      <c r="D13" s="255" t="s">
        <v>563</v>
      </c>
      <c r="E13" s="17" t="s">
        <v>1</v>
      </c>
      <c r="F13" s="256">
        <v>3.6080000000000001</v>
      </c>
      <c r="G13" s="34"/>
      <c r="H13" s="39"/>
    </row>
    <row r="14" spans="1:8" s="2" customFormat="1" ht="7.35" customHeight="1">
      <c r="A14" s="34"/>
      <c r="B14" s="134"/>
      <c r="C14" s="135"/>
      <c r="D14" s="135"/>
      <c r="E14" s="135"/>
      <c r="F14" s="135"/>
      <c r="G14" s="135"/>
      <c r="H14" s="39"/>
    </row>
    <row r="15" spans="1:8" s="2" customFormat="1" ht="11.25">
      <c r="A15" s="34"/>
      <c r="B15" s="34"/>
      <c r="C15" s="34"/>
      <c r="D15" s="34"/>
      <c r="E15" s="34"/>
      <c r="F15" s="34"/>
      <c r="G15" s="34"/>
      <c r="H15" s="34"/>
    </row>
  </sheetData>
  <sheetProtection algorithmName="SHA-512" hashValue="w985c6ST3uKtzM6J9c+SQF/mzeDyhgesQhd5WjU+guzeBT3tBL95X3bWLaGzEW6yNiIvU0atDOc/uu5XWnZrTQ==" saltValue="5wOElVOd+hR2MSQ3tmG9MavsCu3noG9NTf9x56lP/eZbY8AyS7QF4tr0FXjjEVdJYoz1Y3wT/26ih9vGlqfMi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V2023-14 - Modernizace vý...</vt:lpstr>
      <vt:lpstr>Seznam figur</vt:lpstr>
      <vt:lpstr>'Rekapitulace stavby'!Názvy_tisku</vt:lpstr>
      <vt:lpstr>'Seznam figur'!Názvy_tisku</vt:lpstr>
      <vt:lpstr>'V2023-14 - Modernizace vý...'!Názvy_tisku</vt:lpstr>
      <vt:lpstr>'Rekapitulace stavby'!Oblast_tisku</vt:lpstr>
      <vt:lpstr>'Seznam figur'!Oblast_tisku</vt:lpstr>
      <vt:lpstr>'V2023-14 - Modernizace vý...'!Oblast_tisku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DESKTOP-QOGLKT4\ThinkStation</dc:creator>
  <cp:lastModifiedBy>Svoboda Martin</cp:lastModifiedBy>
  <dcterms:created xsi:type="dcterms:W3CDTF">2024-01-18T11:52:16Z</dcterms:created>
  <dcterms:modified xsi:type="dcterms:W3CDTF">2024-01-18T12:15:30Z</dcterms:modified>
</cp:coreProperties>
</file>